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xr:revisionPtr revIDLastSave="0" documentId="13_ncr:1_{0BD15570-FD0D-4A8B-A40F-707150CA11C7}" xr6:coauthVersionLast="47" xr6:coauthVersionMax="47" xr10:uidLastSave="{00000000-0000-0000-0000-000000000000}"/>
  <bookViews>
    <workbookView xWindow="-110" yWindow="-110" windowWidth="19420" windowHeight="10420" xr2:uid="{00000000-000D-0000-FFFF-FFFF00000000}"/>
  </bookViews>
  <sheets>
    <sheet name="Presupuesto familiar mensual"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J79" i="1" l="1"/>
  <c r="J80" i="1"/>
  <c r="J81" i="1"/>
  <c r="J70" i="1"/>
  <c r="J71" i="1"/>
  <c r="J72" i="1"/>
  <c r="J73" i="1"/>
  <c r="J74" i="1"/>
  <c r="J57" i="1"/>
  <c r="J58" i="1"/>
  <c r="J59" i="1"/>
  <c r="J60" i="1"/>
  <c r="J61" i="1"/>
  <c r="J62" i="1"/>
  <c r="J63" i="1"/>
  <c r="J49" i="1"/>
  <c r="J50" i="1"/>
  <c r="J51" i="1"/>
  <c r="J52" i="1"/>
  <c r="J38" i="1"/>
  <c r="J39" i="1"/>
  <c r="J40" i="1"/>
  <c r="J41" i="1"/>
  <c r="J42" i="1"/>
  <c r="J43" i="1"/>
  <c r="J44" i="1"/>
  <c r="J26" i="1"/>
  <c r="J27" i="1"/>
  <c r="J28" i="1"/>
  <c r="J29" i="1"/>
  <c r="J30" i="1"/>
  <c r="J31" i="1"/>
  <c r="E79" i="1"/>
  <c r="E80" i="1"/>
  <c r="E81" i="1"/>
  <c r="E82" i="1"/>
  <c r="E70" i="1"/>
  <c r="E71" i="1"/>
  <c r="E72" i="1"/>
  <c r="E73" i="1"/>
  <c r="E58" i="1"/>
  <c r="E57" i="1"/>
  <c r="E59" i="1"/>
  <c r="E60" i="1"/>
  <c r="E61" i="1"/>
  <c r="E62" i="1"/>
  <c r="E63" i="1"/>
  <c r="E64" i="1"/>
  <c r="E65" i="1"/>
  <c r="E49" i="1"/>
  <c r="E50" i="1"/>
  <c r="E51" i="1"/>
  <c r="E38" i="1"/>
  <c r="E39" i="1"/>
  <c r="E40" i="1"/>
  <c r="E41" i="1"/>
  <c r="E26" i="1"/>
  <c r="E27" i="1"/>
  <c r="E28" i="1"/>
  <c r="E29" i="1"/>
  <c r="E30" i="1"/>
  <c r="E31" i="1"/>
  <c r="E32" i="1"/>
  <c r="E33" i="1"/>
  <c r="E11" i="1"/>
  <c r="E12" i="1"/>
  <c r="E13" i="1"/>
  <c r="E14" i="1"/>
  <c r="E15" i="1"/>
  <c r="E16" i="1"/>
  <c r="E17" i="1"/>
  <c r="E18" i="1"/>
  <c r="E19" i="1"/>
  <c r="E20" i="1"/>
  <c r="E21" i="1"/>
  <c r="I64" i="1"/>
  <c r="H64" i="1"/>
  <c r="D74" i="1"/>
  <c r="C74" i="1"/>
  <c r="I82" i="1"/>
  <c r="H82" i="1"/>
  <c r="D83" i="1"/>
  <c r="C83" i="1"/>
  <c r="I53" i="1"/>
  <c r="H53" i="1"/>
  <c r="I32" i="1"/>
  <c r="H32" i="1"/>
  <c r="I45" i="1"/>
  <c r="H45" i="1"/>
  <c r="I75" i="1"/>
  <c r="H75" i="1"/>
  <c r="D66" i="1"/>
  <c r="C66" i="1"/>
  <c r="D52" i="1"/>
  <c r="C52" i="1"/>
  <c r="D42" i="1"/>
  <c r="C42" i="1"/>
  <c r="D34" i="1"/>
  <c r="C34" i="1"/>
  <c r="C22" i="1"/>
  <c r="D22" i="1"/>
  <c r="H15" i="1"/>
  <c r="C6" i="1" l="1"/>
  <c r="H18" i="1" s="1"/>
  <c r="D6" i="1"/>
  <c r="H19" i="1" s="1"/>
  <c r="E83" i="1"/>
  <c r="J53" i="1"/>
  <c r="J75" i="1"/>
  <c r="E52" i="1"/>
  <c r="J82" i="1"/>
  <c r="E74" i="1"/>
  <c r="J64" i="1"/>
  <c r="J32" i="1"/>
  <c r="J45" i="1"/>
  <c r="E66" i="1"/>
  <c r="E42" i="1"/>
  <c r="E34" i="1"/>
  <c r="E22" i="1"/>
  <c r="H20" i="1" l="1"/>
  <c r="E6" i="1"/>
</calcChain>
</file>

<file path=xl/sharedStrings.xml><?xml version="1.0" encoding="utf-8"?>
<sst xmlns="http://schemas.openxmlformats.org/spreadsheetml/2006/main" count="174" uniqueCount="100">
  <si>
    <t>Gas</t>
  </si>
  <si>
    <t>Cable</t>
  </si>
  <si>
    <t>Insurance</t>
  </si>
  <si>
    <t>Housing</t>
  </si>
  <si>
    <t>Pets</t>
  </si>
  <si>
    <t>Entertainment</t>
  </si>
  <si>
    <t>Loans</t>
  </si>
  <si>
    <t>Personal</t>
  </si>
  <si>
    <t>Taxes</t>
  </si>
  <si>
    <t>Federal</t>
  </si>
  <si>
    <t>Local</t>
  </si>
  <si>
    <t>Legal</t>
  </si>
  <si>
    <t>Children</t>
  </si>
  <si>
    <t>Gifts and Donations</t>
  </si>
  <si>
    <t>Personal Care</t>
  </si>
  <si>
    <t>Total</t>
  </si>
  <si>
    <t>Savings/Investments</t>
  </si>
  <si>
    <t>Balance</t>
  </si>
  <si>
    <t>Column1</t>
  </si>
  <si>
    <r>
      <t xml:space="preserve">R4: Fichas de apoyo a la adecuada gestión financiera propia
</t>
    </r>
    <r>
      <rPr>
        <sz val="18"/>
        <rFont val="Calibri"/>
        <family val="2"/>
        <charset val="204"/>
        <scheme val="minor"/>
      </rPr>
      <t>Paquete de trabajo n°3 - Entregables del proyecto</t>
    </r>
  </si>
  <si>
    <t>Erasmus+ programme, Cooperation partnership project in School Education - 2022-1-BG01-KA220-SCH-000085110.
Financiado por la Unión Europea. Las opiniones y puntos de vista expresados solo comprometen a su(s) autor(es) y no reflejan necesariamente los de la Unión Europea o los de la Agencia Ejecutiva Europea de Educación y Cultura (EACEA). Ni la Unión Europea ni la EACEA pueden ser considerados responsables de ellos.</t>
  </si>
  <si>
    <t>Hoja de trabajo Presupuesto familiar mensual</t>
  </si>
  <si>
    <t>Resumen</t>
  </si>
  <si>
    <t>Costo total proyectado</t>
  </si>
  <si>
    <t>Costo real total</t>
  </si>
  <si>
    <t>Diferencia total</t>
  </si>
  <si>
    <t>Fuente de ingresos mensual proyectada</t>
  </si>
  <si>
    <t>Ingreso 1</t>
  </si>
  <si>
    <t>Ingreso 2</t>
  </si>
  <si>
    <t>Extra Ingreso</t>
  </si>
  <si>
    <t>Ingresos mensuales totales</t>
  </si>
  <si>
    <t>Alojamiento</t>
  </si>
  <si>
    <t>Fuente de ingresos mensuales reales</t>
  </si>
  <si>
    <t>Saldo proyectado</t>
  </si>
  <si>
    <t>Saldo real</t>
  </si>
  <si>
    <t>Diferencia</t>
  </si>
  <si>
    <t>Costo proyectado</t>
  </si>
  <si>
    <t>Costo real</t>
  </si>
  <si>
    <t>Hipoteca o alquiler</t>
  </si>
  <si>
    <t>Segunda hipoteca o alquiler</t>
  </si>
  <si>
    <t>Teléfono</t>
  </si>
  <si>
    <t>Electricidad</t>
  </si>
  <si>
    <t>Agua y alcantarillado</t>
  </si>
  <si>
    <t>Eliminación de residuos</t>
  </si>
  <si>
    <t>Mantenimiento o reparaciones</t>
  </si>
  <si>
    <t>Suministros</t>
  </si>
  <si>
    <t>Otro</t>
  </si>
  <si>
    <t>Transporte</t>
  </si>
  <si>
    <t>Préstamos</t>
  </si>
  <si>
    <t>Pago del vehículo 1</t>
  </si>
  <si>
    <t>Pago del vehículo 2</t>
  </si>
  <si>
    <t>Tarifa de autobús/taxi</t>
  </si>
  <si>
    <t>Seguro</t>
  </si>
  <si>
    <t>Licencia</t>
  </si>
  <si>
    <t>Combustible</t>
  </si>
  <si>
    <t>Mantenimiento</t>
  </si>
  <si>
    <t>Alumno</t>
  </si>
  <si>
    <t>Tarjeta de crédito</t>
  </si>
  <si>
    <t>Entretenimiento</t>
  </si>
  <si>
    <t>Hogar</t>
  </si>
  <si>
    <t>Salud</t>
  </si>
  <si>
    <t>Vida</t>
  </si>
  <si>
    <t>Aplicaciones de transmisión</t>
  </si>
  <si>
    <t>Juegos en línea</t>
  </si>
  <si>
    <t>Películas</t>
  </si>
  <si>
    <t>Conciertos</t>
  </si>
  <si>
    <t>Eventos deportivos</t>
  </si>
  <si>
    <t>Teatro en vivo</t>
  </si>
  <si>
    <t>Alimento</t>
  </si>
  <si>
    <t>Impuestos</t>
  </si>
  <si>
    <t>Comestibles</t>
  </si>
  <si>
    <t>Salir a cenar</t>
  </si>
  <si>
    <t>Estado</t>
  </si>
  <si>
    <t>Niños</t>
  </si>
  <si>
    <t>Cuidado personal</t>
  </si>
  <si>
    <t>Médico</t>
  </si>
  <si>
    <t>Ropa</t>
  </si>
  <si>
    <t>Matricula de colegio</t>
  </si>
  <si>
    <t>Suministros escolares</t>
  </si>
  <si>
    <t>Cuotas/honorarios de organización</t>
  </si>
  <si>
    <t>Dinero del almuerzo</t>
  </si>
  <si>
    <t>Cuidado de los niños</t>
  </si>
  <si>
    <t>Juguetes y Juegos</t>
  </si>
  <si>
    <t>Cabello/uñas</t>
  </si>
  <si>
    <t>Limpieza en seco</t>
  </si>
  <si>
    <t>Club de salud</t>
  </si>
  <si>
    <t>Mascotas</t>
  </si>
  <si>
    <t>Abogado</t>
  </si>
  <si>
    <t>Pensión alimenticia</t>
  </si>
  <si>
    <t>Pagos</t>
  </si>
  <si>
    <t>Aseo</t>
  </si>
  <si>
    <t>Juguetes</t>
  </si>
  <si>
    <t>Ahorros/inversiones</t>
  </si>
  <si>
    <t>Regalos y donaciones</t>
  </si>
  <si>
    <t>Cuenta de retiro</t>
  </si>
  <si>
    <t>Cuenta de inversión</t>
  </si>
  <si>
    <t>Colega</t>
  </si>
  <si>
    <t>Caridad 1</t>
  </si>
  <si>
    <t>Caridad 3</t>
  </si>
  <si>
    <t>Caridad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</si>
</sst>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_);[Red]\(&quot;$&quot;#,##0\)"/>
    <numFmt numFmtId="165" formatCode="#,##0\ [$EUR];[Red]#,##0\ [$EUR]"/>
  </numFmts>
  <fonts count="40" x14ac:knownFonts="1">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
      <b/>
      <sz val="18"/>
      <name val="Calibri"/>
      <family val="2"/>
      <charset val="204"/>
      <scheme val="minor"/>
    </font>
    <font>
      <sz val="18"/>
      <name val="Calibri"/>
      <family val="2"/>
      <charset val="204"/>
      <scheme val="minor"/>
    </font>
    <font>
      <b/>
      <sz val="36"/>
      <color theme="9" tint="-0.24994659260841701"/>
      <name val="Calibri"/>
      <family val="2"/>
      <scheme val="major"/>
    </font>
    <font>
      <b/>
      <sz val="18"/>
      <color theme="9" tint="-0.24994659260841701"/>
      <name val="Calibri"/>
      <family val="2"/>
      <scheme val="maj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s>
  <borders count="22">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164" fontId="6" fillId="4" borderId="1" applyProtection="0">
      <alignment vertical="center"/>
    </xf>
    <xf numFmtId="164" fontId="8" fillId="5" borderId="0" applyFont="0" applyAlignment="0">
      <alignment vertical="center"/>
    </xf>
    <xf numFmtId="164" fontId="8" fillId="0" borderId="0" applyFont="0" applyFill="0" applyBorder="0" applyAlignment="0">
      <alignment vertical="center" wrapText="1"/>
    </xf>
    <xf numFmtId="0" fontId="8" fillId="5" borderId="2" applyNumberFormat="0" applyFont="0" applyAlignment="0">
      <alignment vertical="center"/>
    </xf>
    <xf numFmtId="164" fontId="8" fillId="5" borderId="4" applyNumberFormat="0" applyFont="0" applyFill="0" applyAlignment="0">
      <alignment vertical="center"/>
    </xf>
    <xf numFmtId="164" fontId="8" fillId="5" borderId="5" applyNumberFormat="0" applyFont="0" applyFill="0" applyAlignment="0">
      <alignment vertical="center"/>
    </xf>
    <xf numFmtId="164" fontId="8" fillId="5" borderId="2" applyNumberFormat="0" applyFont="0" applyFill="0" applyAlignment="0">
      <alignment vertical="center"/>
    </xf>
    <xf numFmtId="164" fontId="8" fillId="5" borderId="3" applyNumberFormat="0" applyFont="0" applyFill="0" applyAlignment="0">
      <alignment vertical="center"/>
    </xf>
  </cellStyleXfs>
  <cellXfs count="113">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2" borderId="0" xfId="1" applyFont="1" applyFill="1" applyBorder="1" applyAlignment="1">
      <alignment horizontal="left" vertical="center" wrapText="1"/>
    </xf>
    <xf numFmtId="164" fontId="4" fillId="2" borderId="0" xfId="7" applyFont="1" applyFill="1" applyBorder="1" applyAlignment="1">
      <alignment horizontal="left" vertical="center" wrapText="1"/>
    </xf>
    <xf numFmtId="164" fontId="0" fillId="0" borderId="0" xfId="7" applyFont="1" applyAlignment="1">
      <alignment vertical="center"/>
    </xf>
    <xf numFmtId="0" fontId="10" fillId="6" borderId="0" xfId="0" applyFont="1" applyFill="1">
      <alignment vertical="center"/>
    </xf>
    <xf numFmtId="0" fontId="10" fillId="6" borderId="0" xfId="0" applyFont="1" applyFill="1" applyAlignment="1">
      <alignment vertical="center" wrapText="1"/>
    </xf>
    <xf numFmtId="164" fontId="10" fillId="6" borderId="0" xfId="11" applyFont="1" applyFill="1" applyBorder="1" applyAlignment="1">
      <alignment vertical="center" wrapText="1"/>
    </xf>
    <xf numFmtId="164" fontId="10" fillId="6" borderId="0" xfId="7" applyFont="1" applyFill="1" applyBorder="1" applyAlignment="1">
      <alignment vertical="center" wrapText="1"/>
    </xf>
    <xf numFmtId="164"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0" xfId="0" applyFont="1" applyFill="1" applyAlignment="1">
      <alignment horizontal="left" vertical="center" wrapText="1" indent="1"/>
    </xf>
    <xf numFmtId="164" fontId="10" fillId="6" borderId="0" xfId="7" applyFont="1" applyFill="1" applyBorder="1" applyAlignment="1">
      <alignment horizontal="center" vertical="center" wrapText="1"/>
    </xf>
    <xf numFmtId="0" fontId="14" fillId="6" borderId="15" xfId="3" applyNumberFormat="1" applyFont="1" applyFill="1" applyBorder="1" applyAlignment="1">
      <alignment horizontal="center" vertical="center"/>
    </xf>
    <xf numFmtId="0" fontId="13" fillId="6" borderId="0" xfId="0" applyFont="1" applyFill="1" applyAlignment="1">
      <alignment horizontal="left" vertical="center" wrapText="1" indent="1"/>
    </xf>
    <xf numFmtId="164"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0" fontId="10" fillId="6" borderId="0" xfId="3" applyFont="1" applyFill="1" applyAlignment="1">
      <alignment horizontal="left" vertical="center" wrapText="1"/>
    </xf>
    <xf numFmtId="164" fontId="10" fillId="6" borderId="0" xfId="9" applyNumberFormat="1" applyFont="1" applyFill="1" applyBorder="1" applyAlignment="1">
      <alignment vertical="center"/>
    </xf>
    <xf numFmtId="164"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Font="1" applyAlignment="1">
      <alignment horizontal="left" vertical="center" wrapText="1" indent="1"/>
    </xf>
    <xf numFmtId="0" fontId="19" fillId="0" borderId="0" xfId="0" applyFont="1" applyAlignment="1">
      <alignment horizontal="left" vertical="center" wrapText="1" indent="1"/>
    </xf>
    <xf numFmtId="164" fontId="11" fillId="0" borderId="0" xfId="0" applyNumberFormat="1" applyFont="1" applyAlignment="1">
      <alignment horizontal="center" vertical="center" wrapText="1"/>
    </xf>
    <xf numFmtId="0" fontId="20" fillId="0" borderId="0" xfId="0" applyFont="1" applyAlignment="1">
      <alignment horizontal="left" vertical="center" wrapText="1" indent="1"/>
    </xf>
    <xf numFmtId="164" fontId="10" fillId="0" borderId="0" xfId="0" applyNumberFormat="1" applyFont="1" applyAlignment="1">
      <alignment horizontal="center" vertical="center" wrapText="1"/>
    </xf>
    <xf numFmtId="164" fontId="12" fillId="6" borderId="0" xfId="9" applyNumberFormat="1" applyFont="1" applyFill="1" applyBorder="1" applyAlignment="1">
      <alignment horizontal="center" vertical="center"/>
    </xf>
    <xf numFmtId="0" fontId="14" fillId="6" borderId="15" xfId="3" applyNumberFormat="1" applyFont="1" applyFill="1" applyBorder="1" applyAlignment="1">
      <alignment vertical="center" wrapText="1"/>
    </xf>
    <xf numFmtId="0" fontId="24" fillId="0" borderId="0" xfId="0" applyFont="1" applyAlignment="1">
      <alignment vertical="center" wrapText="1"/>
    </xf>
    <xf numFmtId="0" fontId="18" fillId="6" borderId="15" xfId="4" applyFont="1" applyFill="1" applyBorder="1" applyAlignment="1">
      <alignment horizontal="left" vertical="center" wrapText="1" indent="1"/>
    </xf>
    <xf numFmtId="0" fontId="15" fillId="6" borderId="15" xfId="3" applyNumberFormat="1" applyFont="1" applyFill="1" applyBorder="1" applyAlignment="1">
      <alignment horizontal="center" vertical="center" wrapText="1"/>
    </xf>
    <xf numFmtId="0" fontId="14" fillId="6" borderId="0" xfId="3" applyNumberFormat="1" applyFont="1" applyFill="1" applyAlignment="1">
      <alignment horizontal="left" vertical="center" wrapText="1" indent="1"/>
    </xf>
    <xf numFmtId="0" fontId="14" fillId="6" borderId="15" xfId="3" applyNumberFormat="1" applyFont="1" applyFill="1" applyBorder="1" applyAlignment="1">
      <alignment horizontal="left" vertical="center" wrapText="1" indent="1"/>
    </xf>
    <xf numFmtId="0" fontId="16" fillId="6" borderId="16" xfId="3" applyNumberFormat="1" applyFont="1" applyFill="1" applyBorder="1" applyAlignment="1">
      <alignment horizontal="left" vertical="center" wrapText="1" indent="1"/>
    </xf>
    <xf numFmtId="0" fontId="15" fillId="6" borderId="15" xfId="3" applyNumberFormat="1" applyFont="1" applyFill="1" applyBorder="1" applyAlignment="1">
      <alignment horizontal="left" vertical="center" wrapText="1" indent="1"/>
    </xf>
    <xf numFmtId="0" fontId="25" fillId="0" borderId="0" xfId="0" applyFont="1" applyAlignment="1">
      <alignment vertical="center" wrapText="1"/>
    </xf>
    <xf numFmtId="0" fontId="26" fillId="6" borderId="15" xfId="3" applyNumberFormat="1" applyFont="1" applyFill="1" applyBorder="1" applyAlignment="1">
      <alignment horizontal="left" vertical="center" wrapText="1" indent="1"/>
    </xf>
    <xf numFmtId="0" fontId="23" fillId="0" borderId="0" xfId="3" applyFont="1" applyFill="1" applyAlignment="1">
      <alignment horizontal="left" vertical="center" wrapText="1" indent="1"/>
    </xf>
    <xf numFmtId="164" fontId="10" fillId="0" borderId="0" xfId="9" applyNumberFormat="1" applyFont="1" applyFill="1" applyBorder="1" applyAlignment="1">
      <alignment horizontal="center" vertical="center"/>
    </xf>
    <xf numFmtId="0" fontId="21" fillId="5" borderId="0" xfId="8" applyFont="1" applyBorder="1" applyAlignment="1">
      <alignment horizontal="left" vertical="center" indent="1"/>
    </xf>
    <xf numFmtId="164" fontId="21" fillId="7" borderId="0" xfId="8" applyNumberFormat="1" applyFont="1" applyFill="1" applyBorder="1" applyAlignment="1">
      <alignment horizontal="left" vertical="center" indent="1"/>
    </xf>
    <xf numFmtId="164" fontId="21" fillId="8" borderId="0" xfId="8" applyNumberFormat="1" applyFont="1" applyFill="1" applyBorder="1" applyAlignment="1">
      <alignment horizontal="left" vertical="center" indent="1"/>
    </xf>
    <xf numFmtId="0" fontId="21" fillId="5" borderId="0" xfId="3" applyFont="1" applyFill="1" applyAlignment="1">
      <alignment horizontal="left" vertical="center" wrapText="1" indent="1"/>
    </xf>
    <xf numFmtId="0" fontId="21" fillId="7" borderId="0" xfId="3" applyFont="1" applyFill="1" applyAlignment="1">
      <alignment horizontal="left" vertical="center" wrapText="1" indent="1"/>
    </xf>
    <xf numFmtId="0" fontId="27" fillId="8" borderId="0" xfId="2" applyFont="1" applyFill="1" applyAlignment="1">
      <alignment horizontal="center" vertical="center" wrapText="1"/>
    </xf>
    <xf numFmtId="0" fontId="27" fillId="7" borderId="0" xfId="2" applyFont="1" applyFill="1" applyAlignment="1">
      <alignment horizontal="center" vertical="center" wrapText="1"/>
    </xf>
    <xf numFmtId="0" fontId="27" fillId="5" borderId="0" xfId="2" applyFont="1" applyFill="1" applyAlignment="1">
      <alignment horizontal="center" vertical="center" wrapText="1"/>
    </xf>
    <xf numFmtId="0" fontId="12" fillId="4" borderId="20"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29" fillId="6" borderId="19" xfId="0" applyFont="1" applyFill="1" applyBorder="1" applyAlignment="1">
      <alignment horizontal="left" vertical="center" indent="1"/>
    </xf>
    <xf numFmtId="0" fontId="30" fillId="6" borderId="19" xfId="0" applyFont="1" applyFill="1" applyBorder="1" applyAlignment="1">
      <alignment horizontal="left" vertical="center" indent="1"/>
    </xf>
    <xf numFmtId="0" fontId="31" fillId="6" borderId="19" xfId="0" applyFont="1" applyFill="1" applyBorder="1" applyAlignment="1">
      <alignment horizontal="left" vertical="center" indent="1"/>
    </xf>
    <xf numFmtId="0" fontId="31" fillId="0" borderId="0" xfId="0" applyFont="1" applyAlignment="1">
      <alignment vertical="center" wrapText="1"/>
    </xf>
    <xf numFmtId="0" fontId="31" fillId="0" borderId="0" xfId="0" applyFont="1">
      <alignment vertical="center"/>
    </xf>
    <xf numFmtId="0" fontId="32" fillId="6" borderId="19" xfId="0" applyFont="1" applyFill="1" applyBorder="1" applyAlignment="1">
      <alignment horizontal="left" vertical="center" indent="1"/>
    </xf>
    <xf numFmtId="0" fontId="33" fillId="0" borderId="0" xfId="0" applyFont="1" applyAlignment="1">
      <alignment vertical="center" wrapText="1"/>
    </xf>
    <xf numFmtId="0" fontId="29" fillId="6" borderId="17" xfId="0" applyFont="1" applyFill="1" applyBorder="1" applyAlignment="1">
      <alignment horizontal="left" vertical="center" indent="1"/>
    </xf>
    <xf numFmtId="0" fontId="32" fillId="6" borderId="17" xfId="0" applyFont="1" applyFill="1" applyBorder="1">
      <alignment vertical="center"/>
    </xf>
    <xf numFmtId="0" fontId="34" fillId="0" borderId="0" xfId="0" applyFont="1">
      <alignment vertical="center"/>
    </xf>
    <xf numFmtId="0" fontId="30" fillId="6" borderId="19" xfId="0" applyFont="1" applyFill="1" applyBorder="1">
      <alignment vertical="center"/>
    </xf>
    <xf numFmtId="0" fontId="35" fillId="0" borderId="0" xfId="0" applyFont="1" applyAlignment="1">
      <alignment vertical="center" wrapText="1"/>
    </xf>
    <xf numFmtId="0" fontId="29" fillId="6" borderId="0" xfId="0" applyFont="1" applyFill="1" applyAlignment="1">
      <alignment horizontal="left" vertical="center" indent="1"/>
    </xf>
    <xf numFmtId="0" fontId="30" fillId="6" borderId="0" xfId="0" applyFont="1" applyFill="1" applyAlignment="1">
      <alignment horizontal="left" vertical="center" indent="1"/>
    </xf>
    <xf numFmtId="0" fontId="15" fillId="0" borderId="0" xfId="3" applyFont="1" applyFill="1" applyAlignment="1">
      <alignment horizontal="left" vertical="center" wrapText="1" indent="1"/>
    </xf>
    <xf numFmtId="0" fontId="12" fillId="0" borderId="0" xfId="4" applyFont="1" applyFill="1">
      <alignment horizontal="center" vertical="center" wrapText="1"/>
    </xf>
    <xf numFmtId="0" fontId="21" fillId="0" borderId="0" xfId="0" applyFont="1" applyAlignment="1">
      <alignment horizontal="left" vertical="center" wrapText="1" indent="1"/>
    </xf>
    <xf numFmtId="0" fontId="12" fillId="0" borderId="0" xfId="0" applyFont="1" applyAlignment="1">
      <alignment horizontal="left" vertical="center" wrapText="1" indent="1"/>
    </xf>
    <xf numFmtId="164" fontId="14" fillId="9" borderId="0" xfId="9" applyNumberFormat="1" applyFont="1" applyFill="1" applyBorder="1" applyAlignment="1">
      <alignment horizontal="left" vertical="center" indent="1"/>
    </xf>
    <xf numFmtId="0" fontId="14" fillId="9" borderId="0" xfId="2" applyFont="1" applyFill="1" applyAlignment="1">
      <alignment horizontal="center" vertical="center" wrapText="1"/>
    </xf>
    <xf numFmtId="0" fontId="14" fillId="9" borderId="0" xfId="3" applyFont="1" applyFill="1" applyAlignment="1">
      <alignment horizontal="left" vertical="center" wrapText="1" indent="1"/>
    </xf>
    <xf numFmtId="164" fontId="15" fillId="9" borderId="0" xfId="9" applyFont="1" applyFill="1" applyBorder="1" applyAlignment="1">
      <alignment vertical="center"/>
    </xf>
    <xf numFmtId="165" fontId="28" fillId="8" borderId="0" xfId="9" applyNumberFormat="1" applyFont="1" applyFill="1" applyBorder="1" applyAlignment="1">
      <alignment horizontal="center" vertical="center"/>
    </xf>
    <xf numFmtId="165" fontId="21" fillId="5" borderId="0" xfId="12" applyNumberFormat="1" applyFont="1" applyFill="1" applyBorder="1" applyAlignment="1">
      <alignment horizontal="center" vertical="center"/>
    </xf>
    <xf numFmtId="165" fontId="21" fillId="7" borderId="0" xfId="12" applyNumberFormat="1" applyFont="1" applyFill="1" applyBorder="1" applyAlignment="1">
      <alignment horizontal="center" vertical="center"/>
    </xf>
    <xf numFmtId="165" fontId="21" fillId="8" borderId="0" xfId="12" applyNumberFormat="1" applyFont="1" applyFill="1" applyBorder="1" applyAlignment="1">
      <alignment horizontal="center" vertical="center"/>
    </xf>
    <xf numFmtId="165" fontId="16" fillId="9" borderId="0" xfId="9" applyNumberFormat="1" applyFont="1" applyFill="1" applyBorder="1" applyAlignment="1">
      <alignment horizontal="center" vertical="center"/>
    </xf>
    <xf numFmtId="165" fontId="10" fillId="0" borderId="0" xfId="7" applyNumberFormat="1" applyFont="1" applyFill="1" applyBorder="1" applyAlignment="1">
      <alignment horizontal="center" vertical="center" wrapText="1"/>
    </xf>
    <xf numFmtId="165" fontId="21" fillId="5" borderId="0" xfId="6" applyNumberFormat="1" applyFont="1" applyAlignment="1">
      <alignment horizontal="center" vertical="center"/>
    </xf>
    <xf numFmtId="165" fontId="21" fillId="7" borderId="0" xfId="6" applyNumberFormat="1" applyFont="1" applyFill="1" applyAlignment="1">
      <alignment horizontal="center" vertical="center"/>
    </xf>
    <xf numFmtId="165" fontId="21" fillId="8" borderId="0" xfId="6" applyNumberFormat="1" applyFont="1" applyFill="1" applyAlignment="1">
      <alignment horizontal="center" vertical="center"/>
    </xf>
    <xf numFmtId="165" fontId="15" fillId="9" borderId="0" xfId="9" applyNumberFormat="1" applyFont="1" applyFill="1" applyBorder="1" applyAlignment="1">
      <alignment horizontal="center" vertical="center"/>
    </xf>
    <xf numFmtId="165" fontId="21" fillId="5" borderId="0" xfId="10" applyNumberFormat="1" applyFont="1" applyFill="1" applyBorder="1" applyAlignment="1">
      <alignment horizontal="center" vertical="center"/>
    </xf>
    <xf numFmtId="165" fontId="10" fillId="6" borderId="10" xfId="7" applyNumberFormat="1" applyFont="1" applyFill="1" applyBorder="1" applyAlignment="1">
      <alignment horizontal="center" vertical="center" wrapText="1"/>
    </xf>
    <xf numFmtId="165" fontId="10" fillId="6" borderId="11" xfId="7" applyNumberFormat="1" applyFont="1" applyFill="1" applyBorder="1" applyAlignment="1">
      <alignment horizontal="center" vertical="center" wrapText="1"/>
    </xf>
    <xf numFmtId="165" fontId="11" fillId="6" borderId="10" xfId="7" applyNumberFormat="1" applyFont="1" applyFill="1" applyBorder="1" applyAlignment="1">
      <alignment horizontal="center" vertical="center" wrapText="1"/>
    </xf>
    <xf numFmtId="165" fontId="11" fillId="6" borderId="11" xfId="7" applyNumberFormat="1" applyFont="1" applyFill="1" applyBorder="1" applyAlignment="1">
      <alignment horizontal="center" vertical="center" wrapText="1"/>
    </xf>
    <xf numFmtId="165" fontId="11" fillId="4" borderId="18" xfId="0" applyNumberFormat="1" applyFont="1" applyFill="1" applyBorder="1" applyAlignment="1">
      <alignment horizontal="center" vertical="center" wrapText="1"/>
    </xf>
    <xf numFmtId="165" fontId="11" fillId="4" borderId="21" xfId="0" applyNumberFormat="1" applyFont="1" applyFill="1" applyBorder="1" applyAlignment="1">
      <alignment horizontal="center" vertical="center" wrapText="1"/>
    </xf>
    <xf numFmtId="165" fontId="10" fillId="6" borderId="7" xfId="7" applyNumberFormat="1" applyFont="1" applyFill="1" applyBorder="1" applyAlignment="1">
      <alignment horizontal="center" vertical="center" wrapText="1"/>
    </xf>
    <xf numFmtId="165" fontId="10" fillId="6" borderId="8" xfId="7" applyNumberFormat="1" applyFont="1" applyFill="1" applyBorder="1" applyAlignment="1">
      <alignment horizontal="center" vertical="center" wrapText="1"/>
    </xf>
    <xf numFmtId="165" fontId="10" fillId="6" borderId="13" xfId="7" applyNumberFormat="1" applyFont="1" applyFill="1" applyBorder="1" applyAlignment="1">
      <alignment horizontal="center" vertical="center" wrapText="1"/>
    </xf>
    <xf numFmtId="165" fontId="10" fillId="6" borderId="14" xfId="7" applyNumberFormat="1" applyFont="1" applyFill="1" applyBorder="1" applyAlignment="1">
      <alignment horizontal="center" vertical="center" wrapText="1"/>
    </xf>
    <xf numFmtId="165" fontId="10" fillId="4" borderId="18" xfId="0" applyNumberFormat="1" applyFont="1" applyFill="1" applyBorder="1" applyAlignment="1">
      <alignment horizontal="center" vertical="center" wrapText="1"/>
    </xf>
    <xf numFmtId="165" fontId="10" fillId="4" borderId="21" xfId="0" applyNumberFormat="1" applyFont="1" applyFill="1" applyBorder="1" applyAlignment="1">
      <alignment horizontal="center" vertical="center" wrapText="1"/>
    </xf>
    <xf numFmtId="0" fontId="36" fillId="0" borderId="0" xfId="0" applyFont="1" applyAlignment="1">
      <alignment horizontal="center" vertical="center" wrapText="1"/>
    </xf>
    <xf numFmtId="0" fontId="0" fillId="0" borderId="0" xfId="0" applyAlignment="1">
      <alignment horizontal="left" vertical="center" wrapText="1"/>
    </xf>
    <xf numFmtId="0" fontId="29" fillId="6" borderId="17" xfId="0" applyFont="1" applyFill="1" applyBorder="1" applyAlignment="1">
      <alignment horizontal="left" vertical="center" indent="1"/>
    </xf>
    <xf numFmtId="0" fontId="29" fillId="6" borderId="19" xfId="0" applyFont="1" applyFill="1" applyBorder="1" applyAlignment="1">
      <alignment horizontal="left" vertical="center" indent="1"/>
    </xf>
    <xf numFmtId="0" fontId="29" fillId="6" borderId="0" xfId="3" applyFont="1" applyFill="1" applyAlignment="1">
      <alignment horizontal="left" vertical="center" wrapText="1" indent="1"/>
    </xf>
    <xf numFmtId="0" fontId="29" fillId="0" borderId="0" xfId="0" applyFont="1" applyAlignment="1">
      <alignment horizontal="left" vertical="center" indent="1"/>
    </xf>
    <xf numFmtId="0" fontId="22" fillId="2" borderId="0" xfId="1" applyFont="1" applyFill="1" applyBorder="1" applyAlignment="1">
      <alignment horizontal="left" vertical="center" indent="10"/>
    </xf>
    <xf numFmtId="0" fontId="38" fillId="0" borderId="0" xfId="0" applyFont="1" applyAlignment="1">
      <alignment horizontal="left" vertical="center" indent="11"/>
    </xf>
    <xf numFmtId="0" fontId="39" fillId="6" borderId="0" xfId="3" applyFont="1" applyFill="1" applyAlignment="1">
      <alignment horizontal="left" vertical="center" wrapText="1" indent="1"/>
    </xf>
    <xf numFmtId="165" fontId="10" fillId="0" borderId="0" xfId="0" applyNumberFormat="1" applyFont="1" applyFill="1" applyBorder="1" applyAlignment="1" applyProtection="1">
      <alignment horizontal="center" vertical="center" wrapText="1"/>
    </xf>
    <xf numFmtId="165" fontId="10" fillId="4" borderId="18" xfId="0" applyNumberFormat="1" applyFont="1" applyFill="1" applyBorder="1" applyAlignment="1" applyProtection="1">
      <alignment horizontal="center" vertical="center" wrapText="1"/>
    </xf>
    <xf numFmtId="165" fontId="9" fillId="4" borderId="18" xfId="0" applyNumberFormat="1" applyFont="1" applyFill="1" applyBorder="1" applyAlignment="1" applyProtection="1">
      <alignment horizontal="center" vertical="center" wrapText="1"/>
    </xf>
    <xf numFmtId="165" fontId="10" fillId="4" borderId="21" xfId="0" applyNumberFormat="1" applyFont="1" applyFill="1" applyBorder="1" applyAlignment="1" applyProtection="1">
      <alignment horizontal="center" vertical="center" wrapText="1"/>
    </xf>
    <xf numFmtId="165" fontId="9" fillId="4" borderId="21" xfId="0" applyNumberFormat="1" applyFont="1" applyFill="1" applyBorder="1" applyAlignment="1" applyProtection="1">
      <alignment horizontal="center" vertical="center" wrapText="1"/>
    </xf>
    <xf numFmtId="165" fontId="10" fillId="4" borderId="10" xfId="0" applyNumberFormat="1" applyFont="1" applyFill="1" applyBorder="1" applyAlignment="1" applyProtection="1">
      <alignment horizontal="center" vertical="center" wrapText="1"/>
    </xf>
    <xf numFmtId="165" fontId="10" fillId="4" borderId="11" xfId="0" applyNumberFormat="1" applyFont="1" applyFill="1" applyBorder="1" applyAlignment="1" applyProtection="1">
      <alignment horizontal="center" vertical="center" wrapText="1"/>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215">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0" formatCode="General"/>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horizontal/>
      </border>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4"/>
        <color theme="1" tint="0.34998626667073579"/>
        <name val="Calibri"/>
        <family val="2"/>
        <scheme val="minor"/>
      </font>
      <alignment horizontal="left" vertical="center" textRotation="0" wrapText="1" indent="1"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wrapText="1" indent="1" justifyLastLine="0" shrinkToFit="0" readingOrder="0"/>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numFmt numFmtId="165" formatCode="#,##0\ [$EUR];[Red]#,##0\ [$EUR]"/>
      <alignment horizontal="center" vertical="center" textRotation="0" wrapText="1" indent="0" justifyLastLine="0" shrinkToFit="0" readingOrder="0"/>
    </dxf>
    <dxf>
      <numFmt numFmtId="165" formatCode="#,##0\ [$EUR];[Red]#,##0\ [$EUR]"/>
      <alignment horizontal="center" vertical="center" textRotation="0" wrapText="1" indent="0" justifyLastLine="0" shrinkToFit="0" readingOrder="0"/>
    </dxf>
    <dxf>
      <numFmt numFmtId="165" formatCode="#,##0\ [$EUR];[Red]#,##0\ [$EUR]"/>
      <alignment horizontal="center" vertical="center" textRotation="0" wrapText="1" indent="0"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65" formatCode="#,##0\ [$EUR];[Red]#,##0\ [$EUR]"/>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s>
  <tableStyles count="3" defaultTableStyle="TableStyleMedium2" defaultPivotStyle="PivotStyleLight16">
    <tableStyle name="ActualMonthlyIncome" pivot="0" count="3" xr9:uid="{00000000-0011-0000-FFFF-FFFF00000000}">
      <tableStyleElement type="wholeTable" dxfId="214"/>
      <tableStyleElement type="headerRow" dxfId="213"/>
      <tableStyleElement type="firstColumn" dxfId="212"/>
    </tableStyle>
    <tableStyle name="Monthly Family Budget" pivot="0" count="4" xr9:uid="{00000000-0011-0000-FFFF-FFFF01000000}">
      <tableStyleElement type="wholeTable" dxfId="211"/>
      <tableStyleElement type="headerRow" dxfId="210"/>
      <tableStyleElement type="totalRow" dxfId="209"/>
      <tableStyleElement type="firstRowStripe" dxfId="208"/>
    </tableStyle>
    <tableStyle name="Regular Table" pivot="0" count="3" xr9:uid="{8190A730-28DA-42DC-94BB-5D4C9F32DE9E}">
      <tableStyleElement type="wholeTable" dxfId="207"/>
      <tableStyleElement type="headerRow" dxfId="206"/>
      <tableStyleElement type="totalRow" dxfId="20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222077</xdr:rowOff>
    </xdr:from>
    <xdr:to>
      <xdr:col>1</xdr:col>
      <xdr:colOff>731520</xdr:colOff>
      <xdr:row>2</xdr:row>
      <xdr:rowOff>953597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twoCellAnchor editAs="oneCell">
    <xdr:from>
      <xdr:col>1</xdr:col>
      <xdr:colOff>0</xdr:colOff>
      <xdr:row>0</xdr:row>
      <xdr:rowOff>136071</xdr:rowOff>
    </xdr:from>
    <xdr:to>
      <xdr:col>2</xdr:col>
      <xdr:colOff>943428</xdr:colOff>
      <xdr:row>0</xdr:row>
      <xdr:rowOff>1227748</xdr:rowOff>
    </xdr:to>
    <xdr:pic>
      <xdr:nvPicPr>
        <xdr:cNvPr id="2" name="Picture 1" descr="“Development and validation of financial literacy skills of disabled and disadvantaged students to the labour market&quot; (FINLIT)">
          <a:extLst>
            <a:ext uri="{FF2B5EF4-FFF2-40B4-BE49-F238E27FC236}">
              <a16:creationId xmlns:a16="http://schemas.microsoft.com/office/drawing/2014/main" id="{995641A5-A4B7-435D-AC9A-1DA8E8DED95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52360"/>
        <a:stretch/>
      </xdr:blipFill>
      <xdr:spPr bwMode="auto">
        <a:xfrm>
          <a:off x="99786" y="136071"/>
          <a:ext cx="2657928" cy="1091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1270000</xdr:colOff>
      <xdr:row>0</xdr:row>
      <xdr:rowOff>299357</xdr:rowOff>
    </xdr:from>
    <xdr:to>
      <xdr:col>4</xdr:col>
      <xdr:colOff>1431472</xdr:colOff>
      <xdr:row>0</xdr:row>
      <xdr:rowOff>985157</xdr:rowOff>
    </xdr:to>
    <xdr:pic>
      <xdr:nvPicPr>
        <xdr:cNvPr id="3" name="Picture 2">
          <a:extLst>
            <a:ext uri="{FF2B5EF4-FFF2-40B4-BE49-F238E27FC236}">
              <a16:creationId xmlns:a16="http://schemas.microsoft.com/office/drawing/2014/main" id="{C28C987E-48A9-B280-3567-C37471C17E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84286" y="299357"/>
          <a:ext cx="2855686"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0:E22" totalsRowCount="1" headerRowDxfId="204" dataDxfId="203" totalsRowDxfId="202">
  <tableColumns count="4">
    <tableColumn id="1" xr3:uid="{00000000-0010-0000-0000-000001000000}" name="Housing" totalsRowLabel="Total" dataDxfId="88" totalsRowDxfId="87"/>
    <tableColumn id="2" xr3:uid="{00000000-0010-0000-0000-000002000000}" name="Costo proyectado" totalsRowFunction="sum" dataDxfId="201" totalsRowDxfId="86" dataCellStyle="Amounts"/>
    <tableColumn id="3" xr3:uid="{00000000-0010-0000-0000-000003000000}" name="Costo real" totalsRowFunction="sum" dataDxfId="200" totalsRowDxfId="85" dataCellStyle="Amounts"/>
    <tableColumn id="4" xr3:uid="{00000000-0010-0000-0000-000004000000}" name="Diferencia" totalsRowFunction="sum" dataDxfId="199" totalsRowDxfId="84" dataCellStyle="Amounts">
      <calculatedColumnFormula>Housing[[#This Row],[Costo proyectado]]-Housing[[#This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8:J53" totalsRowCount="1" headerRowDxfId="132" dataDxfId="130" totalsRowDxfId="129" headerRowBorderDxfId="131" totalsRowBorderDxfId="128">
  <tableColumns count="4">
    <tableColumn id="1" xr3:uid="{00000000-0010-0000-0900-000001000000}" name="Taxes" totalsRowLabel="Total" dataDxfId="40" totalsRowDxfId="39"/>
    <tableColumn id="2" xr3:uid="{00000000-0010-0000-0900-000002000000}" name="Costo proyectado" totalsRowFunction="sum" dataDxfId="127" totalsRowDxfId="38" dataCellStyle="Amounts"/>
    <tableColumn id="3" xr3:uid="{00000000-0010-0000-0900-000003000000}" name="Costo real" totalsRowFunction="sum" dataDxfId="126" totalsRowDxfId="37" dataCellStyle="Amounts"/>
    <tableColumn id="4" xr3:uid="{00000000-0010-0000-0900-000004000000}" name="Diferencia" totalsRowFunction="sum" dataDxfId="125" totalsRowDxfId="36" dataCellStyle="Amounts">
      <calculatedColumnFormula>Taxes[[#This Row],[Costo proyectado]]-Taxes[[#This Row],[Costo real]]</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8:E83" totalsRowCount="1" headerRowDxfId="124" dataDxfId="122" totalsRowDxfId="120" headerRowBorderDxfId="123" tableBorderDxfId="121" totalsRowBorderDxfId="119">
  <tableColumns count="4">
    <tableColumn id="1" xr3:uid="{00000000-0010-0000-0A00-000001000000}" name="Savings/Investments" totalsRowLabel="Total" dataDxfId="10" totalsRowDxfId="9"/>
    <tableColumn id="2" xr3:uid="{00000000-0010-0000-0A00-000002000000}" name="Costo proyectado" totalsRowFunction="sum" dataDxfId="118" totalsRowDxfId="8" dataCellStyle="Amounts"/>
    <tableColumn id="3" xr3:uid="{00000000-0010-0000-0A00-000003000000}" name="Costo real" totalsRowFunction="sum" dataDxfId="117" totalsRowDxfId="7" dataCellStyle="Amounts"/>
    <tableColumn id="4" xr3:uid="{00000000-0010-0000-0A00-000004000000}" name="Diferencia" totalsRowFunction="sum" dataDxfId="116" totalsRowDxfId="6" dataCellStyle="Amounts">
      <calculatedColumnFormula>Savings[[#This Row],[Costo proyectado]]-Savings[[#This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8:J82" totalsRowCount="1" headerRowDxfId="115" dataDxfId="113" totalsRowDxfId="112" headerRowBorderDxfId="114" totalsRowBorderDxfId="111">
  <tableColumns count="4">
    <tableColumn id="1" xr3:uid="{00000000-0010-0000-0B00-000001000000}" name="Gifts and Donations" totalsRowLabel="Total" dataDxfId="4" totalsRowDxfId="3"/>
    <tableColumn id="2" xr3:uid="{00000000-0010-0000-0B00-000002000000}" name="Costo proyectado" totalsRowFunction="sum" dataDxfId="110" totalsRowDxfId="2" dataCellStyle="Amounts"/>
    <tableColumn id="3" xr3:uid="{00000000-0010-0000-0B00-000003000000}" name="Costo real" totalsRowFunction="sum" dataDxfId="109" totalsRowDxfId="1" dataCellStyle="Amounts"/>
    <tableColumn id="4" xr3:uid="{00000000-0010-0000-0B00-000004000000}" name="Diferencia" totalsRowFunction="sum" dataDxfId="108" totalsRowDxfId="0" dataCellStyle="Amounts">
      <calculatedColumnFormula>Gifts[[#This Row],[Costo proyectado]]-Gifts[[#This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9:E74" totalsRowCount="1" headerRowDxfId="107" dataDxfId="105" totalsRowDxfId="104" headerRowBorderDxfId="106" totalsRowBorderDxfId="103">
  <tableColumns count="4">
    <tableColumn id="1" xr3:uid="{00000000-0010-0000-0C00-000001000000}" name="Legal" totalsRowLabel="Total" dataDxfId="22" totalsRowDxfId="21"/>
    <tableColumn id="2" xr3:uid="{00000000-0010-0000-0C00-000002000000}" name="Costo proyectado" totalsRowFunction="sum" dataDxfId="102" totalsRowDxfId="20" dataCellStyle="Amounts"/>
    <tableColumn id="3" xr3:uid="{00000000-0010-0000-0C00-000003000000}" name="Costo real" totalsRowFunction="sum" dataDxfId="101" totalsRowDxfId="19" dataCellStyle="Amounts"/>
    <tableColumn id="4" xr3:uid="{00000000-0010-0000-0C00-000004000000}" name="Diferencia" totalsRowFunction="sum" dataDxfId="100" totalsRowDxfId="18" dataCellStyle="Amounts">
      <calculatedColumnFormula>Legal[[#This Row],[Costo proyectado]]-Legal[[#This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5:E6" totalsRowShown="0" dataDxfId="99">
  <autoFilter ref="B5:E6" xr:uid="{00000000-0009-0000-0100-00000E000000}">
    <filterColumn colId="0" hiddenButton="1"/>
    <filterColumn colId="1" hiddenButton="1"/>
    <filterColumn colId="2" hiddenButton="1"/>
    <filterColumn colId="3" hiddenButton="1"/>
  </autoFilter>
  <tableColumns count="4">
    <tableColumn id="1" xr3:uid="{00000000-0010-0000-1000-000001000000}" name="Resumen" dataDxfId="98" dataCellStyle="Bottom border"/>
    <tableColumn id="2" xr3:uid="{00000000-0010-0000-1000-000002000000}" name="Costo total proyectado" dataDxfId="97" dataCellStyle="Bottom border">
      <calculatedColumnFormula>Housing[[#Totals],[Costo proyectado]]+Transportation[[#Totals],[Costo proyectado]]+Insurance[[#Totals],[Costo proyectado]]+Food[[#Totals],[Costo proyectado]]+Children[[#Totals],[Costo proyectado]]+Legal[[#Totals],[Costo proyectado]]+Savings[[#Totals],[Costo proyectado]]+Loans[[#Totals],[Costo proyectado]]+Entertainment[[#Totals],[Costo proyectado]]+Taxes[[#Totals],[Costo proyectado]]+PersonalCare[[#Totals],[Costo proyectado]]+Pets[[#Totals],[Costo proyectado]]+Gifts[[#Totals],[Costo proyectado]]</calculatedColumnFormula>
    </tableColumn>
    <tableColumn id="3" xr3:uid="{00000000-0010-0000-1000-000003000000}" name="Costo real total" dataDxfId="96" dataCellStyle="Bottom border">
      <calculatedColumnFormula>Housing[[#Totals],[Costo real]]+Transportation[[#Totals],[Costo real]]+Insurance[[#Totals],[Costo real]]+Food[[#Totals],[Costo real]]+Children[[#Totals],[Costo real]]+Legal[[#Totals],[Costo real]]+Savings[[#Totals],[Costo real]]+Loans[[#Totals],[Costo real]]+Entertainment[[#Totals],[Costo real]]+Taxes[[#Totals],[Costo real]]+PersonalCare[[#Totals],[Costo real]]+Pets[[#Totals],[Costo real]]+Gifts[[#Totals],[Costo real]]</calculatedColumnFormula>
    </tableColumn>
    <tableColumn id="4" xr3:uid="{00000000-0010-0000-1000-000004000000}" name="Diferencia total" dataDxfId="95" dataCellStyle="Bottom border">
      <calculatedColumnFormula>Housing[[#Totals],[Diferencia]]+Transportation[[#Totals],[Diferencia]]+Insurance[[#Totals],[Diferencia]]+Food[[#Totals],[Diferencia]]+Children[[#Totals],[Diferencia]]+Legal[[#Totals],[Diferencia]]+Savings[[#Totals],[Diferencia]]+Loans[[#Totals],[Diferencia]]+Entertainment[[#Totals],[Diferencia]]+Taxes[[#Totals],[Diferencia]]+PersonalCare[[#Totals],[Diferencia]]+Pets[[#Totals],[Diferencia]]+Gifts[[#Totals],[Diferencia]]</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5:E34" totalsRowCount="1" headerRowDxfId="198" dataDxfId="196" totalsRowDxfId="195" headerRowBorderDxfId="197" totalsRowBorderDxfId="194">
  <tableColumns count="4">
    <tableColumn id="1" xr3:uid="{00000000-0010-0000-0100-000001000000}" name="Column1" totalsRowLabel="Total" dataDxfId="70" totalsRowDxfId="69"/>
    <tableColumn id="2" xr3:uid="{00000000-0010-0000-0100-000002000000}" name="Costo proyectado" totalsRowFunction="sum" dataDxfId="193" totalsRowDxfId="68" dataCellStyle="Amounts"/>
    <tableColumn id="3" xr3:uid="{00000000-0010-0000-0100-000003000000}" name="Costo real" totalsRowFunction="sum" dataDxfId="192" totalsRowDxfId="67" dataCellStyle="Amounts"/>
    <tableColumn id="4" xr3:uid="{00000000-0010-0000-0100-000004000000}" name="Diferencia" totalsRowFunction="sum" dataDxfId="191" totalsRowDxfId="66" dataCellStyle="Amounts">
      <calculatedColumnFormula>Transportation[[#This Row],[Costo proyectado]]-Transportation[[#This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7:E42" totalsRowCount="1" headerRowDxfId="190" dataDxfId="188" totalsRowDxfId="186" headerRowBorderDxfId="189" tableBorderDxfId="187" totalsRowBorderDxfId="185">
  <tableColumns count="4">
    <tableColumn id="1" xr3:uid="{00000000-0010-0000-0200-000001000000}" name="Insurance" totalsRowLabel="Total" dataDxfId="58" totalsRowDxfId="57"/>
    <tableColumn id="2" xr3:uid="{00000000-0010-0000-0200-000002000000}" name="Costo proyectado" totalsRowFunction="sum" dataDxfId="184" totalsRowDxfId="56" dataCellStyle="Amounts"/>
    <tableColumn id="3" xr3:uid="{00000000-0010-0000-0200-000003000000}" name="Costo real" totalsRowFunction="sum" dataDxfId="183" totalsRowDxfId="55" dataCellStyle="Amounts"/>
    <tableColumn id="4" xr3:uid="{00000000-0010-0000-0200-000004000000}" name="Diferencia" totalsRowFunction="sum" dataDxfId="182" totalsRowDxfId="54" dataCellStyle="Amounts">
      <calculatedColumnFormula>Insurance[[#This Row],[Costo proyectado]]-Insurance[[#This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8:E52" totalsRowCount="1" headerRowDxfId="181" dataDxfId="180" totalsRowDxfId="179" totalsRowBorderDxfId="178">
  <tableColumns count="4">
    <tableColumn id="1" xr3:uid="{00000000-0010-0000-0300-000001000000}" name="Column1" totalsRowLabel="Total" dataDxfId="46" totalsRowDxfId="45"/>
    <tableColumn id="2" xr3:uid="{00000000-0010-0000-0300-000002000000}" name="Costo proyectado" totalsRowFunction="sum" dataDxfId="177" totalsRowDxfId="44" dataCellStyle="Amounts"/>
    <tableColumn id="3" xr3:uid="{00000000-0010-0000-0300-000003000000}" name="Costo real" totalsRowFunction="sum" dataDxfId="176" totalsRowDxfId="43" dataCellStyle="Amounts"/>
    <tableColumn id="4" xr3:uid="{00000000-0010-0000-0300-000004000000}" name="Diferencia" totalsRowFunction="sum" dataDxfId="175" totalsRowDxfId="42" dataCellStyle="Amounts">
      <calculatedColumnFormula>Food[[#This Row],[Costo proyectado]]-Food[[#This Row],[Costo real]]</calculatedColumnFormula>
    </tableColumn>
  </tableColumns>
  <tableStyleInfo name="Regular Table"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6:E66" totalsRowCount="1" headerRowDxfId="174" dataDxfId="172" totalsRowDxfId="171" headerRowBorderDxfId="173" totalsRowBorderDxfId="170">
  <tableColumns count="4">
    <tableColumn id="1" xr3:uid="{00000000-0010-0000-0400-000001000000}" name="Children" totalsRowLabel="Total" dataDxfId="34" totalsRowDxfId="33"/>
    <tableColumn id="2" xr3:uid="{00000000-0010-0000-0400-000002000000}" name="Costo proyectado" totalsRowFunction="sum" dataDxfId="169" totalsRowDxfId="32" dataCellStyle="Amounts"/>
    <tableColumn id="3" xr3:uid="{00000000-0010-0000-0400-000003000000}" name="Costo real" totalsRowFunction="sum" dataDxfId="168" totalsRowDxfId="31" dataCellStyle="Amounts"/>
    <tableColumn id="4" xr3:uid="{00000000-0010-0000-0400-000004000000}" name="Diferencia" totalsRowFunction="sum" dataDxfId="167" totalsRowDxfId="30" dataCellStyle="Amounts">
      <calculatedColumnFormula>Children[[#This Row],[Costo proyectado]]-Children[[#This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9:J75" totalsRowCount="1" headerRowDxfId="166" dataDxfId="164" totalsRowDxfId="163" headerRowBorderDxfId="165" totalsRowBorderDxfId="162">
  <tableColumns count="4">
    <tableColumn id="1" xr3:uid="{00000000-0010-0000-0500-000001000000}" name="Pets" totalsRowLabel="Total" dataDxfId="16" totalsRowDxfId="15"/>
    <tableColumn id="2" xr3:uid="{00000000-0010-0000-0500-000002000000}" name="Costo proyectado" totalsRowFunction="sum" dataDxfId="161" totalsRowDxfId="14" dataCellStyle="Amounts"/>
    <tableColumn id="3" xr3:uid="{00000000-0010-0000-0500-000003000000}" name="Costo real" totalsRowFunction="sum" dataDxfId="160" totalsRowDxfId="13" dataCellStyle="Amounts"/>
    <tableColumn id="4" xr3:uid="{00000000-0010-0000-0500-000004000000}" name="Diferencia" totalsRowFunction="sum" dataDxfId="159" totalsRowDxfId="12" dataCellStyle="Amounts">
      <calculatedColumnFormula>Pets[[#This Row],[Costo proyectado]]-Pets[[#This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6:J64" totalsRowCount="1" headerRowDxfId="158" dataDxfId="156" totalsRowDxfId="154" headerRowBorderDxfId="157" tableBorderDxfId="155" totalsRowBorderDxfId="153">
  <tableColumns count="4">
    <tableColumn id="1" xr3:uid="{00000000-0010-0000-0600-000001000000}" name="Personal Care" totalsRowLabel="Total" dataDxfId="28" totalsRowDxfId="27"/>
    <tableColumn id="2" xr3:uid="{00000000-0010-0000-0600-000002000000}" name="Costo proyectado" totalsRowFunction="sum" dataDxfId="152" totalsRowDxfId="26" dataCellStyle="Amounts"/>
    <tableColumn id="3" xr3:uid="{00000000-0010-0000-0600-000003000000}" name="Costo real" totalsRowFunction="sum" dataDxfId="151" totalsRowDxfId="25" dataCellStyle="Amounts"/>
    <tableColumn id="4" xr3:uid="{00000000-0010-0000-0600-000004000000}" name="Diferencia" totalsRowFunction="sum" dataDxfId="150" totalsRowDxfId="24" dataCellStyle="Amounts">
      <calculatedColumnFormula>PersonalCare[[#This Row],[Costo proyectado]]-PersonalCare[[#This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7:J45" totalsRowCount="1" headerRowDxfId="149" dataDxfId="147" totalsRowDxfId="146" headerRowBorderDxfId="148" totalsRowBorderDxfId="145">
  <tableColumns count="4">
    <tableColumn id="1" xr3:uid="{00000000-0010-0000-0700-000001000000}" name="Entertainment" totalsRowLabel="Total" dataDxfId="52" totalsRowDxfId="51"/>
    <tableColumn id="2" xr3:uid="{00000000-0010-0000-0700-000002000000}" name="Costo proyectado" totalsRowFunction="sum" dataDxfId="144" totalsRowDxfId="50" dataCellStyle="Amounts"/>
    <tableColumn id="3" xr3:uid="{00000000-0010-0000-0700-000003000000}" name="Costo real" totalsRowFunction="sum" dataDxfId="143" totalsRowDxfId="49" dataCellStyle="Amounts"/>
    <tableColumn id="4" xr3:uid="{00000000-0010-0000-0700-000004000000}" name="Diferencia" totalsRowFunction="sum" dataDxfId="142" totalsRowDxfId="48" dataCellStyle="Amounts">
      <calculatedColumnFormula>Entertainment[[#This Row],[Costo proyectado]]-Entertainment[[#This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5:J32" totalsRowCount="1" headerRowDxfId="141" dataDxfId="139" totalsRowDxfId="137" headerRowBorderDxfId="140" tableBorderDxfId="138" totalsRowBorderDxfId="136">
  <tableColumns count="4">
    <tableColumn id="1" xr3:uid="{00000000-0010-0000-0800-000001000000}" name="Loans" totalsRowLabel="Total" dataDxfId="64" totalsRowDxfId="63"/>
    <tableColumn id="2" xr3:uid="{00000000-0010-0000-0800-000002000000}" name="Costo proyectado" totalsRowFunction="sum" dataDxfId="135" totalsRowDxfId="62" dataCellStyle="Amounts"/>
    <tableColumn id="3" xr3:uid="{00000000-0010-0000-0800-000003000000}" name="Costo real" totalsRowFunction="sum" dataDxfId="134" totalsRowDxfId="61" dataCellStyle="Amounts"/>
    <tableColumn id="4" xr3:uid="{00000000-0010-0000-0800-000004000000}" name="Diferencia" totalsRowFunction="sum" dataDxfId="133" totalsRowDxfId="60" dataCellStyle="Amounts">
      <calculatedColumnFormula>Loans[[#This Row],[Costo proyectado]]-Loans[[#This Row],[Costo real]]</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3"/>
  <sheetViews>
    <sheetView showGridLines="0" tabSelected="1" zoomScale="70" zoomScaleNormal="70" workbookViewId="0">
      <selection activeCell="B2" sqref="B2:H2"/>
    </sheetView>
  </sheetViews>
  <sheetFormatPr defaultRowHeight="30" customHeight="1" x14ac:dyDescent="0.35"/>
  <cols>
    <col min="1" max="1" width="1.453125" customWidth="1"/>
    <col min="2" max="2" width="24.54296875" customWidth="1"/>
    <col min="3" max="3" width="20" customWidth="1"/>
    <col min="4" max="4" width="18.54296875" customWidth="1"/>
    <col min="5" max="5" width="22" customWidth="1"/>
    <col min="6" max="6" width="10.54296875" customWidth="1"/>
    <col min="7" max="7" width="32.1796875" customWidth="1"/>
    <col min="8" max="8" width="25.90625" customWidth="1"/>
    <col min="9" max="9" width="18.54296875" style="5" customWidth="1"/>
    <col min="10" max="10" width="22" customWidth="1"/>
    <col min="11" max="11" width="2.54296875" customWidth="1"/>
  </cols>
  <sheetData>
    <row r="1" spans="2:10" ht="103.5" customHeight="1" x14ac:dyDescent="0.35">
      <c r="F1" s="97" t="s">
        <v>19</v>
      </c>
      <c r="G1" s="97"/>
      <c r="H1" s="97"/>
      <c r="I1"/>
    </row>
    <row r="2" spans="2:10" ht="54" customHeight="1" x14ac:dyDescent="0.35">
      <c r="B2" s="98" t="s">
        <v>20</v>
      </c>
      <c r="C2" s="98"/>
      <c r="D2" s="98"/>
      <c r="E2" s="98"/>
      <c r="F2" s="98"/>
      <c r="G2" s="98"/>
      <c r="H2" s="98"/>
    </row>
    <row r="3" spans="2:10" ht="95" customHeight="1" x14ac:dyDescent="0.35">
      <c r="B3" s="104" t="s">
        <v>21</v>
      </c>
      <c r="C3" s="104"/>
      <c r="D3" s="104"/>
      <c r="E3" s="104"/>
      <c r="F3" s="104"/>
      <c r="G3" s="104"/>
      <c r="H3" s="104"/>
    </row>
    <row r="4" spans="2:10" ht="15" customHeight="1" x14ac:dyDescent="0.35">
      <c r="B4" s="103"/>
      <c r="C4" s="103"/>
      <c r="D4" s="103"/>
      <c r="E4" s="103"/>
      <c r="F4" s="103"/>
      <c r="G4" s="103"/>
      <c r="H4" s="103"/>
      <c r="I4" s="4"/>
      <c r="J4" s="3"/>
    </row>
    <row r="5" spans="2:10" ht="40" customHeight="1" x14ac:dyDescent="0.35">
      <c r="B5" s="71" t="s">
        <v>22</v>
      </c>
      <c r="C5" s="46" t="s">
        <v>23</v>
      </c>
      <c r="D5" s="47" t="s">
        <v>24</v>
      </c>
      <c r="E5" s="48" t="s">
        <v>25</v>
      </c>
      <c r="F5" s="2"/>
      <c r="G5" s="105" t="s">
        <v>26</v>
      </c>
      <c r="H5" s="105"/>
      <c r="I5" s="8"/>
      <c r="J5" s="7"/>
    </row>
    <row r="6" spans="2:10" ht="30" customHeight="1" x14ac:dyDescent="0.35">
      <c r="B6" s="73"/>
      <c r="C6" s="74">
        <f>Housing[[#Totals],[Costo proyectado]]+Transportation[[#Totals],[Costo proyectado]]+Insurance[[#Totals],[Costo proyectado]]+Food[[#Totals],[Costo proyectado]]+Children[[#Totals],[Costo proyectado]]+Legal[[#Totals],[Costo proyectado]]+Savings[[#Totals],[Costo proyectado]]+Loans[[#Totals],[Costo proyectado]]+Entertainment[[#Totals],[Costo proyectado]]+Taxes[[#Totals],[Costo proyectado]]+PersonalCare[[#Totals],[Costo proyectado]]+Pets[[#Totals],[Costo proyectado]]+Gifts[[#Totals],[Costo proyectado]]</f>
        <v>1388</v>
      </c>
      <c r="D6" s="74">
        <f>Housing[[#Totals],[Costo real]]+Transportation[[#Totals],[Costo real]]+Insurance[[#Totals],[Costo real]]+Food[[#Totals],[Costo real]]+Children[[#Totals],[Costo real]]+Legal[[#Totals],[Costo real]]+Savings[[#Totals],[Costo real]]+Loans[[#Totals],[Costo real]]+Entertainment[[#Totals],[Costo real]]+Taxes[[#Totals],[Costo real]]+PersonalCare[[#Totals],[Costo real]]+Pets[[#Totals],[Costo real]]+Gifts[[#Totals],[Costo real]]</f>
        <v>1452</v>
      </c>
      <c r="E6" s="74">
        <f>Housing[[#Totals],[Diferencia]]+Transportation[[#Totals],[Diferencia]]+Insurance[[#Totals],[Diferencia]]+Food[[#Totals],[Diferencia]]+Children[[#Totals],[Diferencia]]+Legal[[#Totals],[Diferencia]]+Savings[[#Totals],[Diferencia]]+Loans[[#Totals],[Diferencia]]+Entertainment[[#Totals],[Diferencia]]+Taxes[[#Totals],[Diferencia]]+PersonalCare[[#Totals],[Diferencia]]+Pets[[#Totals],[Diferencia]]+Gifts[[#Totals],[Diferencia]]</f>
        <v>-64</v>
      </c>
      <c r="F6" s="2"/>
      <c r="G6" s="41" t="s">
        <v>27</v>
      </c>
      <c r="H6" s="75">
        <v>4000</v>
      </c>
      <c r="I6" s="8"/>
      <c r="J6" s="7"/>
    </row>
    <row r="7" spans="2:10" ht="30" customHeight="1" x14ac:dyDescent="0.35">
      <c r="B7" s="10"/>
      <c r="C7" s="28"/>
      <c r="D7" s="28"/>
      <c r="E7" s="28"/>
      <c r="F7" s="2"/>
      <c r="G7" s="42" t="s">
        <v>28</v>
      </c>
      <c r="H7" s="76">
        <v>1200</v>
      </c>
      <c r="I7" s="8"/>
      <c r="J7" s="7"/>
    </row>
    <row r="8" spans="2:10" ht="30" customHeight="1" x14ac:dyDescent="0.35">
      <c r="B8" s="10"/>
      <c r="C8" s="28"/>
      <c r="D8" s="28"/>
      <c r="E8" s="28"/>
      <c r="F8" s="1"/>
      <c r="G8" s="43" t="s">
        <v>29</v>
      </c>
      <c r="H8" s="77">
        <v>300</v>
      </c>
      <c r="I8" s="8"/>
      <c r="J8" s="7"/>
    </row>
    <row r="9" spans="2:10" ht="30" customHeight="1" x14ac:dyDescent="0.35">
      <c r="B9" s="64" t="s">
        <v>31</v>
      </c>
      <c r="C9" s="65"/>
      <c r="D9" s="65"/>
      <c r="E9" s="65"/>
      <c r="F9" s="1"/>
      <c r="G9" s="70" t="s">
        <v>30</v>
      </c>
      <c r="H9" s="78">
        <f>SUM(H6:H8)</f>
        <v>5500</v>
      </c>
      <c r="I9" s="8"/>
      <c r="J9" s="7"/>
    </row>
    <row r="10" spans="2:10" ht="48" customHeight="1" x14ac:dyDescent="0.35">
      <c r="B10" s="66" t="s">
        <v>3</v>
      </c>
      <c r="C10" s="67" t="s">
        <v>36</v>
      </c>
      <c r="D10" s="67" t="s">
        <v>37</v>
      </c>
      <c r="E10" s="67" t="s">
        <v>35</v>
      </c>
      <c r="F10" s="1"/>
      <c r="G10" s="6"/>
      <c r="H10" s="6"/>
      <c r="I10" s="9"/>
      <c r="J10" s="7"/>
    </row>
    <row r="11" spans="2:10" ht="38" customHeight="1" x14ac:dyDescent="0.35">
      <c r="B11" s="68" t="s">
        <v>38</v>
      </c>
      <c r="C11" s="79">
        <v>1000</v>
      </c>
      <c r="D11" s="79">
        <v>1000</v>
      </c>
      <c r="E11" s="79">
        <f>Housing[[#This Row],[Costo proyectado]]-Housing[[#This Row],[Costo real]]</f>
        <v>0</v>
      </c>
      <c r="F11" s="1"/>
      <c r="G11" s="101" t="s">
        <v>32</v>
      </c>
      <c r="H11" s="101"/>
      <c r="I11" s="8"/>
      <c r="J11" s="7"/>
    </row>
    <row r="12" spans="2:10" ht="30" customHeight="1" x14ac:dyDescent="0.35">
      <c r="B12" s="68" t="s">
        <v>39</v>
      </c>
      <c r="C12" s="79">
        <v>0</v>
      </c>
      <c r="D12" s="79">
        <v>0</v>
      </c>
      <c r="E12" s="79">
        <f>Housing[[#This Row],[Costo proyectado]]-Housing[[#This Row],[Costo real]]</f>
        <v>0</v>
      </c>
      <c r="F12" s="1"/>
      <c r="G12" s="41" t="s">
        <v>27</v>
      </c>
      <c r="H12" s="80">
        <v>4000</v>
      </c>
      <c r="I12" s="8"/>
      <c r="J12" s="7"/>
    </row>
    <row r="13" spans="2:10" ht="30" customHeight="1" x14ac:dyDescent="0.35">
      <c r="B13" s="68" t="s">
        <v>40</v>
      </c>
      <c r="C13" s="79">
        <v>62</v>
      </c>
      <c r="D13" s="79">
        <v>100</v>
      </c>
      <c r="E13" s="79">
        <f>Housing[[#This Row],[Costo proyectado]]-Housing[[#This Row],[Costo real]]</f>
        <v>-38</v>
      </c>
      <c r="F13" s="1"/>
      <c r="G13" s="42" t="s">
        <v>28</v>
      </c>
      <c r="H13" s="81">
        <v>1200</v>
      </c>
      <c r="I13" s="8"/>
      <c r="J13" s="7"/>
    </row>
    <row r="14" spans="2:10" ht="30" customHeight="1" x14ac:dyDescent="0.35">
      <c r="B14" s="68" t="s">
        <v>41</v>
      </c>
      <c r="C14" s="79">
        <v>44</v>
      </c>
      <c r="D14" s="79">
        <v>125</v>
      </c>
      <c r="E14" s="79">
        <f>Housing[[#This Row],[Costo proyectado]]-Housing[[#This Row],[Costo real]]</f>
        <v>-81</v>
      </c>
      <c r="F14" s="1"/>
      <c r="G14" s="43" t="s">
        <v>29</v>
      </c>
      <c r="H14" s="82">
        <v>300</v>
      </c>
      <c r="I14" s="8"/>
      <c r="J14" s="7"/>
    </row>
    <row r="15" spans="2:10" ht="30" customHeight="1" x14ac:dyDescent="0.35">
      <c r="B15" s="68" t="s">
        <v>0</v>
      </c>
      <c r="C15" s="79">
        <v>22</v>
      </c>
      <c r="D15" s="79">
        <v>35</v>
      </c>
      <c r="E15" s="79">
        <f>Housing[[#This Row],[Costo proyectado]]-Housing[[#This Row],[Costo real]]</f>
        <v>-13</v>
      </c>
      <c r="F15" s="1"/>
      <c r="G15" s="70" t="s">
        <v>30</v>
      </c>
      <c r="H15" s="83">
        <f>SUM(H12:H14)</f>
        <v>5500</v>
      </c>
      <c r="I15" s="8"/>
      <c r="J15" s="7"/>
    </row>
    <row r="16" spans="2:10" ht="30" customHeight="1" x14ac:dyDescent="0.35">
      <c r="B16" s="68" t="s">
        <v>42</v>
      </c>
      <c r="C16" s="79">
        <v>8</v>
      </c>
      <c r="D16" s="79">
        <v>33</v>
      </c>
      <c r="E16" s="79">
        <f>Housing[[#This Row],[Costo proyectado]]-Housing[[#This Row],[Costo real]]</f>
        <v>-25</v>
      </c>
      <c r="F16" s="1"/>
      <c r="G16" s="6"/>
      <c r="H16" s="6"/>
      <c r="I16" s="6"/>
      <c r="J16" s="7"/>
    </row>
    <row r="17" spans="2:10" ht="38" customHeight="1" x14ac:dyDescent="0.35">
      <c r="B17" s="68" t="s">
        <v>1</v>
      </c>
      <c r="C17" s="79">
        <v>34</v>
      </c>
      <c r="D17" s="79">
        <v>39</v>
      </c>
      <c r="E17" s="79">
        <f>Housing[[#This Row],[Costo proyectado]]-Housing[[#This Row],[Costo real]]</f>
        <v>-5</v>
      </c>
      <c r="F17" s="1"/>
      <c r="G17" s="102" t="s">
        <v>17</v>
      </c>
      <c r="H17" s="102"/>
      <c r="I17" s="9"/>
      <c r="J17" s="7"/>
    </row>
    <row r="18" spans="2:10" ht="30" customHeight="1" x14ac:dyDescent="0.35">
      <c r="B18" s="68" t="s">
        <v>43</v>
      </c>
      <c r="C18" s="79">
        <v>10</v>
      </c>
      <c r="D18" s="79">
        <v>10</v>
      </c>
      <c r="E18" s="79">
        <f>Housing[[#This Row],[Costo proyectado]]-Housing[[#This Row],[Costo real]]</f>
        <v>0</v>
      </c>
      <c r="F18" s="1"/>
      <c r="G18" s="44" t="s">
        <v>33</v>
      </c>
      <c r="H18" s="84">
        <f>SUM(H9-'Presupuesto familiar mensual'!$C$6:$C$6)</f>
        <v>4112</v>
      </c>
      <c r="I18" s="8"/>
      <c r="J18" s="7"/>
    </row>
    <row r="19" spans="2:10" ht="30" customHeight="1" x14ac:dyDescent="0.35">
      <c r="B19" s="68" t="s">
        <v>44</v>
      </c>
      <c r="C19" s="79">
        <v>23</v>
      </c>
      <c r="D19" s="79">
        <v>110</v>
      </c>
      <c r="E19" s="79">
        <f>Housing[[#This Row],[Costo proyectado]]-Housing[[#This Row],[Costo real]]</f>
        <v>-87</v>
      </c>
      <c r="F19" s="1"/>
      <c r="G19" s="45" t="s">
        <v>34</v>
      </c>
      <c r="H19" s="81">
        <f>SUM(H15-D6)</f>
        <v>4048</v>
      </c>
      <c r="I19" s="8"/>
      <c r="J19" s="7"/>
    </row>
    <row r="20" spans="2:10" ht="30" customHeight="1" x14ac:dyDescent="0.35">
      <c r="B20" s="68" t="s">
        <v>45</v>
      </c>
      <c r="C20" s="79">
        <v>0</v>
      </c>
      <c r="D20" s="79">
        <v>0</v>
      </c>
      <c r="E20" s="79">
        <f>Housing[[#This Row],[Costo proyectado]]-Housing[[#This Row],[Costo real]]</f>
        <v>0</v>
      </c>
      <c r="F20" s="1"/>
      <c r="G20" s="72" t="s">
        <v>35</v>
      </c>
      <c r="H20" s="83">
        <f>SUM(H19-H18)</f>
        <v>-64</v>
      </c>
      <c r="I20" s="8"/>
      <c r="J20" s="7"/>
    </row>
    <row r="21" spans="2:10" ht="30" customHeight="1" x14ac:dyDescent="0.35">
      <c r="B21" s="68" t="s">
        <v>46</v>
      </c>
      <c r="C21" s="79">
        <v>0</v>
      </c>
      <c r="D21" s="79">
        <v>0</v>
      </c>
      <c r="E21" s="79">
        <f>Housing[[#This Row],[Costo proyectado]]-Housing[[#This Row],[Costo real]]</f>
        <v>0</v>
      </c>
      <c r="F21" s="1"/>
      <c r="G21" s="39"/>
      <c r="H21" s="40"/>
      <c r="I21" s="8"/>
      <c r="J21" s="7"/>
    </row>
    <row r="22" spans="2:10" ht="30" customHeight="1" x14ac:dyDescent="0.35">
      <c r="B22" s="69" t="s">
        <v>15</v>
      </c>
      <c r="C22" s="106">
        <f>SUBTOTAL(109,Housing[Costo proyectado])</f>
        <v>1203</v>
      </c>
      <c r="D22" s="106">
        <f>SUBTOTAL(109,Housing[Costo real])</f>
        <v>1452</v>
      </c>
      <c r="E22" s="106">
        <f>SUBTOTAL(109,Housing[Diferencia])</f>
        <v>-249</v>
      </c>
      <c r="F22" s="1"/>
      <c r="G22" s="39"/>
      <c r="H22" s="40"/>
      <c r="I22" s="8"/>
      <c r="J22" s="7"/>
    </row>
    <row r="23" spans="2:10" ht="38" customHeight="1" x14ac:dyDescent="0.35">
      <c r="B23" s="12"/>
      <c r="C23" s="13"/>
      <c r="D23" s="13"/>
      <c r="E23" s="13"/>
      <c r="F23" s="30"/>
      <c r="G23" s="19"/>
      <c r="H23" s="20"/>
      <c r="I23" s="8"/>
      <c r="J23" s="7"/>
    </row>
    <row r="24" spans="2:10" s="56" customFormat="1" ht="30" customHeight="1" x14ac:dyDescent="0.35">
      <c r="B24" s="52" t="s">
        <v>47</v>
      </c>
      <c r="C24" s="54"/>
      <c r="D24" s="54"/>
      <c r="E24" s="54"/>
      <c r="F24" s="55"/>
      <c r="G24" s="99" t="s">
        <v>48</v>
      </c>
      <c r="H24" s="99"/>
      <c r="I24" s="99"/>
      <c r="J24" s="99"/>
    </row>
    <row r="25" spans="2:10" ht="48" customHeight="1" x14ac:dyDescent="0.35">
      <c r="B25" s="14" t="s">
        <v>18</v>
      </c>
      <c r="C25" s="67" t="s">
        <v>36</v>
      </c>
      <c r="D25" s="67" t="s">
        <v>37</v>
      </c>
      <c r="E25" s="67" t="s">
        <v>35</v>
      </c>
      <c r="F25" s="1"/>
      <c r="G25" s="29" t="s">
        <v>6</v>
      </c>
      <c r="H25" s="67" t="s">
        <v>36</v>
      </c>
      <c r="I25" s="67" t="s">
        <v>37</v>
      </c>
      <c r="J25" s="67" t="s">
        <v>35</v>
      </c>
    </row>
    <row r="26" spans="2:10" ht="30" customHeight="1" x14ac:dyDescent="0.35">
      <c r="B26" s="11" t="s">
        <v>49</v>
      </c>
      <c r="C26" s="85">
        <v>100</v>
      </c>
      <c r="D26" s="85">
        <v>0</v>
      </c>
      <c r="E26" s="86">
        <f>Transportation[[#This Row],[Costo proyectado]]-Transportation[[#This Row],[Costo real]]</f>
        <v>100</v>
      </c>
      <c r="F26" s="1"/>
      <c r="G26" s="11" t="s">
        <v>7</v>
      </c>
      <c r="H26" s="85">
        <v>0</v>
      </c>
      <c r="I26" s="85">
        <v>0</v>
      </c>
      <c r="J26" s="86">
        <f>Loans[[#This Row],[Costo proyectado]]-Loans[[#This Row],[Costo real]]</f>
        <v>0</v>
      </c>
    </row>
    <row r="27" spans="2:10" ht="30" customHeight="1" x14ac:dyDescent="0.35">
      <c r="B27" s="11" t="s">
        <v>50</v>
      </c>
      <c r="C27" s="85">
        <v>50</v>
      </c>
      <c r="D27" s="85">
        <v>0</v>
      </c>
      <c r="E27" s="86">
        <f>Transportation[[#This Row],[Costo proyectado]]-Transportation[[#This Row],[Costo real]]</f>
        <v>50</v>
      </c>
      <c r="F27" s="1"/>
      <c r="G27" s="11" t="s">
        <v>56</v>
      </c>
      <c r="H27" s="85">
        <v>0</v>
      </c>
      <c r="I27" s="85">
        <v>0</v>
      </c>
      <c r="J27" s="86">
        <f>Loans[[#This Row],[Costo proyectado]]-Loans[[#This Row],[Costo real]]</f>
        <v>0</v>
      </c>
    </row>
    <row r="28" spans="2:10" ht="30" customHeight="1" x14ac:dyDescent="0.35">
      <c r="B28" s="11" t="s">
        <v>51</v>
      </c>
      <c r="C28" s="85">
        <v>10</v>
      </c>
      <c r="D28" s="85">
        <v>0</v>
      </c>
      <c r="E28" s="86">
        <f>Transportation[[#This Row],[Costo proyectado]]-Transportation[[#This Row],[Costo real]]</f>
        <v>10</v>
      </c>
      <c r="F28" s="1"/>
      <c r="G28" s="11" t="s">
        <v>57</v>
      </c>
      <c r="H28" s="85">
        <v>0</v>
      </c>
      <c r="I28" s="85">
        <v>0</v>
      </c>
      <c r="J28" s="86">
        <f>Loans[[#This Row],[Costo proyectado]]-Loans[[#This Row],[Costo real]]</f>
        <v>0</v>
      </c>
    </row>
    <row r="29" spans="2:10" ht="30" customHeight="1" x14ac:dyDescent="0.35">
      <c r="B29" s="11" t="s">
        <v>52</v>
      </c>
      <c r="C29" s="85">
        <v>25</v>
      </c>
      <c r="D29" s="85">
        <v>0</v>
      </c>
      <c r="E29" s="86">
        <f>Transportation[[#This Row],[Costo proyectado]]-Transportation[[#This Row],[Costo real]]</f>
        <v>25</v>
      </c>
      <c r="F29" s="1"/>
      <c r="G29" s="11" t="s">
        <v>57</v>
      </c>
      <c r="H29" s="85">
        <v>0</v>
      </c>
      <c r="I29" s="85">
        <v>0</v>
      </c>
      <c r="J29" s="86">
        <f>Loans[[#This Row],[Costo proyectado]]-Loans[[#This Row],[Costo real]]</f>
        <v>0</v>
      </c>
    </row>
    <row r="30" spans="2:10" ht="30" customHeight="1" x14ac:dyDescent="0.35">
      <c r="B30" s="11" t="s">
        <v>53</v>
      </c>
      <c r="C30" s="85">
        <v>0</v>
      </c>
      <c r="D30" s="85">
        <v>0</v>
      </c>
      <c r="E30" s="86">
        <f>Transportation[[#This Row],[Costo proyectado]]-Transportation[[#This Row],[Costo real]]</f>
        <v>0</v>
      </c>
      <c r="F30" s="1"/>
      <c r="G30" s="11" t="s">
        <v>57</v>
      </c>
      <c r="H30" s="85">
        <v>0</v>
      </c>
      <c r="I30" s="85">
        <v>0</v>
      </c>
      <c r="J30" s="86">
        <f>Loans[[#This Row],[Costo proyectado]]-Loans[[#This Row],[Costo real]]</f>
        <v>0</v>
      </c>
    </row>
    <row r="31" spans="2:10" ht="30" customHeight="1" x14ac:dyDescent="0.35">
      <c r="B31" s="11" t="s">
        <v>54</v>
      </c>
      <c r="C31" s="85">
        <v>0</v>
      </c>
      <c r="D31" s="85">
        <v>0</v>
      </c>
      <c r="E31" s="86">
        <f>Transportation[[#This Row],[Costo proyectado]]-Transportation[[#This Row],[Costo real]]</f>
        <v>0</v>
      </c>
      <c r="F31" s="1"/>
      <c r="G31" s="11" t="s">
        <v>46</v>
      </c>
      <c r="H31" s="85">
        <v>0</v>
      </c>
      <c r="I31" s="85">
        <v>0</v>
      </c>
      <c r="J31" s="86">
        <f>Loans[[#This Row],[Costo proyectado]]-Loans[[#This Row],[Costo real]]</f>
        <v>0</v>
      </c>
    </row>
    <row r="32" spans="2:10" ht="30" customHeight="1" x14ac:dyDescent="0.35">
      <c r="B32" s="11" t="s">
        <v>55</v>
      </c>
      <c r="C32" s="85">
        <v>0</v>
      </c>
      <c r="D32" s="85">
        <v>0</v>
      </c>
      <c r="E32" s="86">
        <f>Transportation[[#This Row],[Costo proyectado]]-Transportation[[#This Row],[Costo real]]</f>
        <v>0</v>
      </c>
      <c r="F32" s="1"/>
      <c r="G32" s="49" t="s">
        <v>15</v>
      </c>
      <c r="H32" s="107">
        <f>SUBTOTAL(109,Loans[Costo proyectado])</f>
        <v>0</v>
      </c>
      <c r="I32" s="107">
        <f>SUBTOTAL(109,Loans[Costo real])</f>
        <v>0</v>
      </c>
      <c r="J32" s="109">
        <f>SUBTOTAL(109,Loans[Diferencia])</f>
        <v>0</v>
      </c>
    </row>
    <row r="33" spans="2:10" ht="30" customHeight="1" x14ac:dyDescent="0.35">
      <c r="B33" s="11" t="s">
        <v>46</v>
      </c>
      <c r="C33" s="85">
        <v>0</v>
      </c>
      <c r="D33" s="85">
        <v>0</v>
      </c>
      <c r="E33" s="86">
        <f>Transportation[[#This Row],[Costo proyectado]]-Transportation[[#This Row],[Costo real]]</f>
        <v>0</v>
      </c>
      <c r="F33" s="1"/>
      <c r="G33" s="23"/>
      <c r="H33" s="21"/>
      <c r="I33" s="21"/>
      <c r="J33" s="21"/>
    </row>
    <row r="34" spans="2:10" ht="30" customHeight="1" x14ac:dyDescent="0.35">
      <c r="B34" s="49" t="s">
        <v>15</v>
      </c>
      <c r="C34" s="107">
        <f>SUBTOTAL(109,Transportation[Costo proyectado])</f>
        <v>185</v>
      </c>
      <c r="D34" s="107">
        <f>SUBTOTAL(109,Transportation[Costo real])</f>
        <v>0</v>
      </c>
      <c r="E34" s="109">
        <f>SUBTOTAL(109,Transportation[Diferencia])</f>
        <v>185</v>
      </c>
      <c r="F34" s="1"/>
      <c r="G34" s="23"/>
      <c r="H34" s="21"/>
      <c r="I34" s="21"/>
      <c r="J34" s="21"/>
    </row>
    <row r="35" spans="2:10" ht="38" customHeight="1" x14ac:dyDescent="0.35">
      <c r="B35" s="23"/>
      <c r="C35" s="21"/>
      <c r="D35" s="21"/>
      <c r="E35" s="21"/>
      <c r="F35" s="1"/>
      <c r="G35" s="15"/>
      <c r="H35" s="13"/>
      <c r="I35" s="13"/>
      <c r="J35" s="13"/>
    </row>
    <row r="36" spans="2:10" s="61" customFormat="1" ht="30" customHeight="1" x14ac:dyDescent="0.35">
      <c r="B36" s="52" t="s">
        <v>52</v>
      </c>
      <c r="C36" s="57"/>
      <c r="D36" s="57"/>
      <c r="E36" s="57"/>
      <c r="F36" s="58"/>
      <c r="G36" s="59" t="s">
        <v>58</v>
      </c>
      <c r="H36" s="60"/>
      <c r="I36" s="60"/>
      <c r="J36" s="60"/>
    </row>
    <row r="37" spans="2:10" ht="48" customHeight="1" x14ac:dyDescent="0.35">
      <c r="B37" s="32" t="s">
        <v>2</v>
      </c>
      <c r="C37" s="67" t="s">
        <v>36</v>
      </c>
      <c r="D37" s="67" t="s">
        <v>37</v>
      </c>
      <c r="E37" s="67" t="s">
        <v>35</v>
      </c>
      <c r="F37" s="1"/>
      <c r="G37" s="31" t="s">
        <v>5</v>
      </c>
      <c r="H37" s="67" t="s">
        <v>36</v>
      </c>
      <c r="I37" s="67" t="s">
        <v>37</v>
      </c>
      <c r="J37" s="67" t="s">
        <v>35</v>
      </c>
    </row>
    <row r="38" spans="2:10" ht="30" customHeight="1" x14ac:dyDescent="0.35">
      <c r="B38" s="11" t="s">
        <v>59</v>
      </c>
      <c r="C38" s="85">
        <v>0</v>
      </c>
      <c r="D38" s="85">
        <v>0</v>
      </c>
      <c r="E38" s="86">
        <f>Insurance[[#This Row],[Costo proyectado]]-Insurance[[#This Row],[Costo real]]</f>
        <v>0</v>
      </c>
      <c r="F38" s="1"/>
      <c r="G38" s="22" t="s">
        <v>62</v>
      </c>
      <c r="H38" s="87">
        <v>0</v>
      </c>
      <c r="I38" s="87">
        <v>0</v>
      </c>
      <c r="J38" s="88">
        <f>Entertainment[[#This Row],[Costo proyectado]]-Entertainment[[#This Row],[Costo real]]</f>
        <v>0</v>
      </c>
    </row>
    <row r="39" spans="2:10" ht="30" customHeight="1" x14ac:dyDescent="0.35">
      <c r="B39" s="11" t="s">
        <v>60</v>
      </c>
      <c r="C39" s="85">
        <v>0</v>
      </c>
      <c r="D39" s="85">
        <v>0</v>
      </c>
      <c r="E39" s="86">
        <f>Insurance[[#This Row],[Costo proyectado]]-Insurance[[#This Row],[Costo real]]</f>
        <v>0</v>
      </c>
      <c r="F39" s="1"/>
      <c r="G39" s="22" t="s">
        <v>63</v>
      </c>
      <c r="H39" s="87">
        <v>0</v>
      </c>
      <c r="I39" s="87">
        <v>0</v>
      </c>
      <c r="J39" s="88">
        <f>Entertainment[[#This Row],[Costo proyectado]]-Entertainment[[#This Row],[Costo real]]</f>
        <v>0</v>
      </c>
    </row>
    <row r="40" spans="2:10" ht="30" customHeight="1" x14ac:dyDescent="0.35">
      <c r="B40" s="11" t="s">
        <v>61</v>
      </c>
      <c r="C40" s="85">
        <v>0</v>
      </c>
      <c r="D40" s="85">
        <v>0</v>
      </c>
      <c r="E40" s="86">
        <f>Insurance[[#This Row],[Costo proyectado]]-Insurance[[#This Row],[Costo real]]</f>
        <v>0</v>
      </c>
      <c r="F40" s="1"/>
      <c r="G40" s="22" t="s">
        <v>64</v>
      </c>
      <c r="H40" s="87">
        <v>0</v>
      </c>
      <c r="I40" s="87">
        <v>0</v>
      </c>
      <c r="J40" s="88">
        <f>Entertainment[[#This Row],[Costo proyectado]]-Entertainment[[#This Row],[Costo real]]</f>
        <v>0</v>
      </c>
    </row>
    <row r="41" spans="2:10" ht="30" customHeight="1" x14ac:dyDescent="0.35">
      <c r="B41" s="11" t="s">
        <v>46</v>
      </c>
      <c r="C41" s="85">
        <v>0</v>
      </c>
      <c r="D41" s="85">
        <v>0</v>
      </c>
      <c r="E41" s="86">
        <f>Insurance[[#This Row],[Costo proyectado]]-Insurance[[#This Row],[Costo real]]</f>
        <v>0</v>
      </c>
      <c r="F41" s="1"/>
      <c r="G41" s="22" t="s">
        <v>65</v>
      </c>
      <c r="H41" s="87">
        <v>0</v>
      </c>
      <c r="I41" s="87">
        <v>0</v>
      </c>
      <c r="J41" s="88">
        <f>Entertainment[[#This Row],[Costo proyectado]]-Entertainment[[#This Row],[Costo real]]</f>
        <v>0</v>
      </c>
    </row>
    <row r="42" spans="2:10" ht="30" customHeight="1" x14ac:dyDescent="0.35">
      <c r="B42" s="49" t="s">
        <v>15</v>
      </c>
      <c r="C42" s="107">
        <f>SUBTOTAL(109,Insurance[Costo proyectado])</f>
        <v>0</v>
      </c>
      <c r="D42" s="107">
        <f>SUBTOTAL(109,Insurance[Costo real])</f>
        <v>0</v>
      </c>
      <c r="E42" s="109">
        <f>SUBTOTAL(109,Insurance[Diferencia])</f>
        <v>0</v>
      </c>
      <c r="F42" s="1"/>
      <c r="G42" s="22" t="s">
        <v>66</v>
      </c>
      <c r="H42" s="87">
        <v>0</v>
      </c>
      <c r="I42" s="87">
        <v>0</v>
      </c>
      <c r="J42" s="88">
        <f>Entertainment[[#This Row],[Costo proyectado]]-Entertainment[[#This Row],[Costo real]]</f>
        <v>0</v>
      </c>
    </row>
    <row r="43" spans="2:10" ht="30" customHeight="1" x14ac:dyDescent="0.35">
      <c r="B43" s="23"/>
      <c r="C43" s="21"/>
      <c r="D43" s="21"/>
      <c r="E43" s="21"/>
      <c r="F43" s="1"/>
      <c r="G43" s="22" t="s">
        <v>67</v>
      </c>
      <c r="H43" s="87">
        <v>0</v>
      </c>
      <c r="I43" s="87">
        <v>0</v>
      </c>
      <c r="J43" s="88">
        <f>Entertainment[[#This Row],[Costo proyectado]]-Entertainment[[#This Row],[Costo real]]</f>
        <v>0</v>
      </c>
    </row>
    <row r="44" spans="2:10" ht="30" customHeight="1" x14ac:dyDescent="0.35">
      <c r="B44" s="23"/>
      <c r="C44" s="21"/>
      <c r="D44" s="21"/>
      <c r="E44" s="21"/>
      <c r="F44" s="1"/>
      <c r="G44" s="22" t="s">
        <v>46</v>
      </c>
      <c r="H44" s="87">
        <v>0</v>
      </c>
      <c r="I44" s="87">
        <v>0</v>
      </c>
      <c r="J44" s="88">
        <f>Entertainment[[#This Row],[Costo proyectado]]-Entertainment[[#This Row],[Costo real]]</f>
        <v>0</v>
      </c>
    </row>
    <row r="45" spans="2:10" ht="30" customHeight="1" x14ac:dyDescent="0.35">
      <c r="B45" s="23"/>
      <c r="C45" s="21"/>
      <c r="D45" s="21"/>
      <c r="E45" s="21"/>
      <c r="F45" s="1"/>
      <c r="G45" s="51" t="s">
        <v>15</v>
      </c>
      <c r="H45" s="89">
        <f>SUBTOTAL(109,Entertainment[Costo proyectado])</f>
        <v>0</v>
      </c>
      <c r="I45" s="89">
        <f>SUBTOTAL(109,Entertainment[Costo real])</f>
        <v>0</v>
      </c>
      <c r="J45" s="90">
        <f>SUBTOTAL(109,Entertainment[Diferencia])</f>
        <v>0</v>
      </c>
    </row>
    <row r="46" spans="2:10" ht="38" customHeight="1" x14ac:dyDescent="0.35">
      <c r="B46" s="23"/>
      <c r="C46" s="21"/>
      <c r="D46" s="21"/>
      <c r="E46" s="21"/>
      <c r="F46" s="30"/>
      <c r="G46" s="24"/>
      <c r="H46" s="25"/>
      <c r="I46" s="25"/>
      <c r="J46" s="25"/>
    </row>
    <row r="47" spans="2:10" s="61" customFormat="1" ht="30" customHeight="1" x14ac:dyDescent="0.35">
      <c r="B47" s="52" t="s">
        <v>68</v>
      </c>
      <c r="C47" s="53"/>
      <c r="D47" s="53"/>
      <c r="E47" s="53"/>
      <c r="F47" s="58"/>
      <c r="G47" s="52" t="s">
        <v>69</v>
      </c>
      <c r="H47" s="62"/>
      <c r="I47" s="62"/>
      <c r="J47" s="62"/>
    </row>
    <row r="48" spans="2:10" ht="48" customHeight="1" x14ac:dyDescent="0.35">
      <c r="B48" s="33" t="s">
        <v>18</v>
      </c>
      <c r="C48" s="67" t="s">
        <v>36</v>
      </c>
      <c r="D48" s="67" t="s">
        <v>37</v>
      </c>
      <c r="E48" s="67" t="s">
        <v>35</v>
      </c>
      <c r="F48" s="1"/>
      <c r="G48" s="34" t="s">
        <v>8</v>
      </c>
      <c r="H48" s="67" t="s">
        <v>36</v>
      </c>
      <c r="I48" s="67" t="s">
        <v>37</v>
      </c>
      <c r="J48" s="67" t="s">
        <v>35</v>
      </c>
    </row>
    <row r="49" spans="2:10" ht="30" customHeight="1" x14ac:dyDescent="0.35">
      <c r="B49" s="18" t="s">
        <v>70</v>
      </c>
      <c r="C49" s="91">
        <v>0</v>
      </c>
      <c r="D49" s="91">
        <v>0</v>
      </c>
      <c r="E49" s="92">
        <f>Food[[#This Row],[Costo proyectado]]-Food[[#This Row],[Costo real]]</f>
        <v>0</v>
      </c>
      <c r="F49" s="1"/>
      <c r="G49" s="11" t="s">
        <v>9</v>
      </c>
      <c r="H49" s="85">
        <v>0</v>
      </c>
      <c r="I49" s="85">
        <v>0</v>
      </c>
      <c r="J49" s="86">
        <f>Taxes[[#This Row],[Costo proyectado]]-Taxes[[#This Row],[Costo real]]</f>
        <v>0</v>
      </c>
    </row>
    <row r="50" spans="2:10" ht="30" customHeight="1" x14ac:dyDescent="0.35">
      <c r="B50" s="11" t="s">
        <v>71</v>
      </c>
      <c r="C50" s="85">
        <v>0</v>
      </c>
      <c r="D50" s="85">
        <v>0</v>
      </c>
      <c r="E50" s="86">
        <f>Food[[#This Row],[Costo proyectado]]-Food[[#This Row],[Costo real]]</f>
        <v>0</v>
      </c>
      <c r="F50" s="1"/>
      <c r="G50" s="11" t="s">
        <v>72</v>
      </c>
      <c r="H50" s="85">
        <v>0</v>
      </c>
      <c r="I50" s="85">
        <v>0</v>
      </c>
      <c r="J50" s="86">
        <f>Taxes[[#This Row],[Costo proyectado]]-Taxes[[#This Row],[Costo real]]</f>
        <v>0</v>
      </c>
    </row>
    <row r="51" spans="2:10" ht="30" customHeight="1" x14ac:dyDescent="0.35">
      <c r="B51" s="17" t="s">
        <v>46</v>
      </c>
      <c r="C51" s="93">
        <v>0</v>
      </c>
      <c r="D51" s="93">
        <v>0</v>
      </c>
      <c r="E51" s="94">
        <f>Food[[#This Row],[Costo proyectado]]-Food[[#This Row],[Costo real]]</f>
        <v>0</v>
      </c>
      <c r="F51" s="1"/>
      <c r="G51" s="11" t="s">
        <v>10</v>
      </c>
      <c r="H51" s="85">
        <v>0</v>
      </c>
      <c r="I51" s="85">
        <v>0</v>
      </c>
      <c r="J51" s="86">
        <f>Taxes[[#This Row],[Costo proyectado]]-Taxes[[#This Row],[Costo real]]</f>
        <v>0</v>
      </c>
    </row>
    <row r="52" spans="2:10" ht="30" customHeight="1" x14ac:dyDescent="0.35">
      <c r="B52" s="50" t="s">
        <v>15</v>
      </c>
      <c r="C52" s="111">
        <f>SUBTOTAL(109,Food[Costo proyectado])</f>
        <v>0</v>
      </c>
      <c r="D52" s="111">
        <f>SUBTOTAL(109,Food[Costo real])</f>
        <v>0</v>
      </c>
      <c r="E52" s="112">
        <f>SUBTOTAL(109,Food[Diferencia])</f>
        <v>0</v>
      </c>
      <c r="F52" s="1"/>
      <c r="G52" s="11" t="s">
        <v>46</v>
      </c>
      <c r="H52" s="85">
        <v>0</v>
      </c>
      <c r="I52" s="85">
        <v>0</v>
      </c>
      <c r="J52" s="86">
        <f>Taxes[[#This Row],[Costo proyectado]]-Taxes[[#This Row],[Costo real]]</f>
        <v>0</v>
      </c>
    </row>
    <row r="53" spans="2:10" ht="30" customHeight="1" x14ac:dyDescent="0.35">
      <c r="B53" s="12"/>
      <c r="C53" s="13"/>
      <c r="D53" s="13"/>
      <c r="E53" s="13"/>
      <c r="F53" s="1"/>
      <c r="G53" s="49" t="s">
        <v>15</v>
      </c>
      <c r="H53" s="108">
        <f>SUBTOTAL(109,Taxes[Costo proyectado])</f>
        <v>0</v>
      </c>
      <c r="I53" s="108">
        <f>SUBTOTAL(109,Taxes[Costo real])</f>
        <v>0</v>
      </c>
      <c r="J53" s="110">
        <f>SUBTOTAL(109,Taxes[Diferencia])</f>
        <v>0</v>
      </c>
    </row>
    <row r="54" spans="2:10" ht="38" customHeight="1" x14ac:dyDescent="0.35">
      <c r="B54" s="12"/>
      <c r="C54" s="16"/>
      <c r="D54" s="16"/>
      <c r="E54" s="16"/>
      <c r="F54" s="1"/>
      <c r="G54" s="7"/>
      <c r="H54" s="9"/>
      <c r="I54" s="9"/>
      <c r="J54" s="9"/>
    </row>
    <row r="55" spans="2:10" s="61" customFormat="1" ht="30" customHeight="1" x14ac:dyDescent="0.35">
      <c r="B55" s="52" t="s">
        <v>73</v>
      </c>
      <c r="C55" s="53"/>
      <c r="D55" s="53"/>
      <c r="E55" s="53"/>
      <c r="F55" s="58"/>
      <c r="G55" s="100" t="s">
        <v>74</v>
      </c>
      <c r="H55" s="100"/>
      <c r="I55" s="100"/>
      <c r="J55" s="100"/>
    </row>
    <row r="56" spans="2:10" ht="48" customHeight="1" x14ac:dyDescent="0.35">
      <c r="B56" s="36" t="s">
        <v>12</v>
      </c>
      <c r="C56" s="67" t="s">
        <v>36</v>
      </c>
      <c r="D56" s="67" t="s">
        <v>37</v>
      </c>
      <c r="E56" s="67" t="s">
        <v>35</v>
      </c>
      <c r="F56" s="1"/>
      <c r="G56" s="35" t="s">
        <v>14</v>
      </c>
      <c r="H56" s="67" t="s">
        <v>36</v>
      </c>
      <c r="I56" s="67" t="s">
        <v>37</v>
      </c>
      <c r="J56" s="67" t="s">
        <v>35</v>
      </c>
    </row>
    <row r="57" spans="2:10" ht="30" customHeight="1" x14ac:dyDescent="0.35">
      <c r="B57" s="11" t="s">
        <v>75</v>
      </c>
      <c r="C57" s="85">
        <v>0</v>
      </c>
      <c r="D57" s="85">
        <v>0</v>
      </c>
      <c r="E57" s="86">
        <f>Children[[#This Row],[Costo proyectado]]-Children[[#This Row],[Costo real]]</f>
        <v>0</v>
      </c>
      <c r="F57" s="1"/>
      <c r="G57" s="18" t="s">
        <v>75</v>
      </c>
      <c r="H57" s="91">
        <v>0</v>
      </c>
      <c r="I57" s="91">
        <v>0</v>
      </c>
      <c r="J57" s="92">
        <f>PersonalCare[[#This Row],[Costo proyectado]]-PersonalCare[[#This Row],[Costo real]]</f>
        <v>0</v>
      </c>
    </row>
    <row r="58" spans="2:10" ht="30" customHeight="1" x14ac:dyDescent="0.35">
      <c r="B58" s="11" t="s">
        <v>76</v>
      </c>
      <c r="C58" s="85">
        <v>0</v>
      </c>
      <c r="D58" s="85">
        <v>0</v>
      </c>
      <c r="E58" s="86">
        <f>Children[[#This Row],[Costo proyectado]]-Children[[#This Row],[Costo real]]</f>
        <v>0</v>
      </c>
      <c r="F58" s="1"/>
      <c r="G58" s="11" t="s">
        <v>83</v>
      </c>
      <c r="H58" s="85">
        <v>0</v>
      </c>
      <c r="I58" s="85">
        <v>0</v>
      </c>
      <c r="J58" s="86">
        <f>PersonalCare[[#This Row],[Costo proyectado]]-PersonalCare[[#This Row],[Costo real]]</f>
        <v>0</v>
      </c>
    </row>
    <row r="59" spans="2:10" ht="30" customHeight="1" x14ac:dyDescent="0.35">
      <c r="B59" s="11" t="s">
        <v>77</v>
      </c>
      <c r="C59" s="85">
        <v>0</v>
      </c>
      <c r="D59" s="85">
        <v>0</v>
      </c>
      <c r="E59" s="86">
        <f>Children[[#This Row],[Costo proyectado]]-Children[[#This Row],[Costo real]]</f>
        <v>0</v>
      </c>
      <c r="F59" s="1"/>
      <c r="G59" s="11" t="s">
        <v>76</v>
      </c>
      <c r="H59" s="85">
        <v>0</v>
      </c>
      <c r="I59" s="85">
        <v>0</v>
      </c>
      <c r="J59" s="86">
        <f>PersonalCare[[#This Row],[Costo proyectado]]-PersonalCare[[#This Row],[Costo real]]</f>
        <v>0</v>
      </c>
    </row>
    <row r="60" spans="2:10" ht="30" customHeight="1" x14ac:dyDescent="0.35">
      <c r="B60" s="11" t="s">
        <v>78</v>
      </c>
      <c r="C60" s="85">
        <v>0</v>
      </c>
      <c r="D60" s="85">
        <v>0</v>
      </c>
      <c r="E60" s="86">
        <f>Children[[#This Row],[Costo proyectado]]-Children[[#This Row],[Costo real]]</f>
        <v>0</v>
      </c>
      <c r="F60" s="1"/>
      <c r="G60" s="11" t="s">
        <v>84</v>
      </c>
      <c r="H60" s="85">
        <v>0</v>
      </c>
      <c r="I60" s="85">
        <v>0</v>
      </c>
      <c r="J60" s="86">
        <f>PersonalCare[[#This Row],[Costo proyectado]]-PersonalCare[[#This Row],[Costo real]]</f>
        <v>0</v>
      </c>
    </row>
    <row r="61" spans="2:10" ht="30" customHeight="1" x14ac:dyDescent="0.35">
      <c r="B61" s="11" t="s">
        <v>79</v>
      </c>
      <c r="C61" s="85">
        <v>0</v>
      </c>
      <c r="D61" s="85">
        <v>0</v>
      </c>
      <c r="E61" s="86">
        <f>Children[[#This Row],[Costo proyectado]]-Children[[#This Row],[Costo real]]</f>
        <v>0</v>
      </c>
      <c r="F61" s="1"/>
      <c r="G61" s="11" t="s">
        <v>85</v>
      </c>
      <c r="H61" s="85">
        <v>0</v>
      </c>
      <c r="I61" s="85">
        <v>0</v>
      </c>
      <c r="J61" s="86">
        <f>PersonalCare[[#This Row],[Costo proyectado]]-PersonalCare[[#This Row],[Costo real]]</f>
        <v>0</v>
      </c>
    </row>
    <row r="62" spans="2:10" ht="30" customHeight="1" x14ac:dyDescent="0.35">
      <c r="B62" s="11" t="s">
        <v>80</v>
      </c>
      <c r="C62" s="85">
        <v>0</v>
      </c>
      <c r="D62" s="85">
        <v>0</v>
      </c>
      <c r="E62" s="86">
        <f>Children[[#This Row],[Costo proyectado]]-Children[[#This Row],[Costo real]]</f>
        <v>0</v>
      </c>
      <c r="F62" s="1"/>
      <c r="G62" s="11" t="s">
        <v>79</v>
      </c>
      <c r="H62" s="85">
        <v>0</v>
      </c>
      <c r="I62" s="85">
        <v>0</v>
      </c>
      <c r="J62" s="86">
        <f>PersonalCare[[#This Row],[Costo proyectado]]-PersonalCare[[#This Row],[Costo real]]</f>
        <v>0</v>
      </c>
    </row>
    <row r="63" spans="2:10" ht="30" customHeight="1" x14ac:dyDescent="0.35">
      <c r="B63" s="11" t="s">
        <v>81</v>
      </c>
      <c r="C63" s="85">
        <v>0</v>
      </c>
      <c r="D63" s="85">
        <v>0</v>
      </c>
      <c r="E63" s="86">
        <f>Children[[#This Row],[Costo proyectado]]-Children[[#This Row],[Costo real]]</f>
        <v>0</v>
      </c>
      <c r="F63" s="1"/>
      <c r="G63" s="11" t="s">
        <v>46</v>
      </c>
      <c r="H63" s="85">
        <v>0</v>
      </c>
      <c r="I63" s="85">
        <v>0</v>
      </c>
      <c r="J63" s="86">
        <f>PersonalCare[[#This Row],[Costo proyectado]]-PersonalCare[[#This Row],[Costo real]]</f>
        <v>0</v>
      </c>
    </row>
    <row r="64" spans="2:10" ht="30" customHeight="1" x14ac:dyDescent="0.35">
      <c r="B64" s="11" t="s">
        <v>82</v>
      </c>
      <c r="C64" s="85">
        <v>0</v>
      </c>
      <c r="D64" s="85">
        <v>0</v>
      </c>
      <c r="E64" s="86">
        <f>Children[[#This Row],[Costo proyectado]]-Children[[#This Row],[Costo real]]</f>
        <v>0</v>
      </c>
      <c r="F64" s="1"/>
      <c r="G64" s="49" t="s">
        <v>15</v>
      </c>
      <c r="H64" s="107">
        <f>SUBTOTAL(109,PersonalCare[Costo proyectado])</f>
        <v>0</v>
      </c>
      <c r="I64" s="107">
        <f>SUBTOTAL(109,PersonalCare[Costo real])</f>
        <v>0</v>
      </c>
      <c r="J64" s="109">
        <f>SUBTOTAL(109,PersonalCare[Diferencia])</f>
        <v>0</v>
      </c>
    </row>
    <row r="65" spans="2:10" ht="30" customHeight="1" x14ac:dyDescent="0.35">
      <c r="B65" s="11" t="s">
        <v>46</v>
      </c>
      <c r="C65" s="85">
        <v>0</v>
      </c>
      <c r="D65" s="85">
        <v>0</v>
      </c>
      <c r="E65" s="86">
        <f>Children[[#This Row],[Costo proyectado]]-Children[[#This Row],[Costo real]]</f>
        <v>0</v>
      </c>
      <c r="F65" s="1"/>
      <c r="G65" s="23"/>
      <c r="H65" s="21"/>
      <c r="I65" s="21"/>
      <c r="J65" s="21"/>
    </row>
    <row r="66" spans="2:10" ht="30" customHeight="1" x14ac:dyDescent="0.35">
      <c r="B66" s="49" t="s">
        <v>15</v>
      </c>
      <c r="C66" s="95">
        <f>SUBTOTAL(109,Children[Costo proyectado])</f>
        <v>0</v>
      </c>
      <c r="D66" s="95">
        <f>SUBTOTAL(109,Children[Costo real])</f>
        <v>0</v>
      </c>
      <c r="E66" s="96">
        <f>SUBTOTAL(109,Children[Diferencia])</f>
        <v>0</v>
      </c>
      <c r="F66" s="1"/>
      <c r="G66" s="23"/>
      <c r="H66" s="21"/>
      <c r="I66" s="21"/>
      <c r="J66" s="21"/>
    </row>
    <row r="67" spans="2:10" ht="38" customHeight="1" x14ac:dyDescent="0.35">
      <c r="B67" s="12"/>
      <c r="C67" s="13"/>
      <c r="D67" s="13"/>
      <c r="E67" s="13"/>
      <c r="F67" s="1"/>
      <c r="G67" s="7"/>
      <c r="H67" s="9"/>
      <c r="I67" s="9"/>
      <c r="J67" s="9"/>
    </row>
    <row r="68" spans="2:10" s="61" customFormat="1" ht="30" customHeight="1" x14ac:dyDescent="0.35">
      <c r="B68" s="52" t="s">
        <v>11</v>
      </c>
      <c r="C68" s="57"/>
      <c r="D68" s="57"/>
      <c r="E68" s="57"/>
      <c r="F68" s="63"/>
      <c r="G68" s="59" t="s">
        <v>86</v>
      </c>
      <c r="H68" s="60"/>
      <c r="I68" s="60"/>
      <c r="J68" s="60"/>
    </row>
    <row r="69" spans="2:10" ht="48" customHeight="1" x14ac:dyDescent="0.35">
      <c r="B69" s="34" t="s">
        <v>11</v>
      </c>
      <c r="C69" s="67" t="s">
        <v>36</v>
      </c>
      <c r="D69" s="67" t="s">
        <v>37</v>
      </c>
      <c r="E69" s="67" t="s">
        <v>35</v>
      </c>
      <c r="F69" s="1"/>
      <c r="G69" s="38" t="s">
        <v>4</v>
      </c>
      <c r="H69" s="67" t="s">
        <v>36</v>
      </c>
      <c r="I69" s="67" t="s">
        <v>37</v>
      </c>
      <c r="J69" s="67" t="s">
        <v>35</v>
      </c>
    </row>
    <row r="70" spans="2:10" ht="30" customHeight="1" x14ac:dyDescent="0.35">
      <c r="B70" s="11" t="s">
        <v>87</v>
      </c>
      <c r="C70" s="85">
        <v>0</v>
      </c>
      <c r="D70" s="85">
        <v>0</v>
      </c>
      <c r="E70" s="86">
        <f>Legal[[#This Row],[Costo proyectado]]-Legal[[#This Row],[Costo real]]</f>
        <v>0</v>
      </c>
      <c r="F70" s="1"/>
      <c r="G70" s="11" t="s">
        <v>68</v>
      </c>
      <c r="H70" s="85">
        <v>0</v>
      </c>
      <c r="I70" s="85">
        <v>0</v>
      </c>
      <c r="J70" s="86">
        <f>Pets[[#This Row],[Costo proyectado]]-Pets[[#This Row],[Costo real]]</f>
        <v>0</v>
      </c>
    </row>
    <row r="71" spans="2:10" ht="30" customHeight="1" x14ac:dyDescent="0.35">
      <c r="B71" s="11" t="s">
        <v>88</v>
      </c>
      <c r="C71" s="85">
        <v>0</v>
      </c>
      <c r="D71" s="85">
        <v>0</v>
      </c>
      <c r="E71" s="86">
        <f>Legal[[#This Row],[Costo proyectado]]-Legal[[#This Row],[Costo real]]</f>
        <v>0</v>
      </c>
      <c r="F71" s="1"/>
      <c r="G71" s="11" t="s">
        <v>75</v>
      </c>
      <c r="H71" s="85">
        <v>0</v>
      </c>
      <c r="I71" s="85">
        <v>0</v>
      </c>
      <c r="J71" s="86">
        <f>Pets[[#This Row],[Costo proyectado]]-Pets[[#This Row],[Costo real]]</f>
        <v>0</v>
      </c>
    </row>
    <row r="72" spans="2:10" ht="30" customHeight="1" x14ac:dyDescent="0.35">
      <c r="B72" s="11" t="s">
        <v>89</v>
      </c>
      <c r="C72" s="85">
        <v>0</v>
      </c>
      <c r="D72" s="85">
        <v>0</v>
      </c>
      <c r="E72" s="86">
        <f>Legal[[#This Row],[Costo proyectado]]-Legal[[#This Row],[Costo real]]</f>
        <v>0</v>
      </c>
      <c r="F72" s="1"/>
      <c r="G72" s="11" t="s">
        <v>90</v>
      </c>
      <c r="H72" s="85">
        <v>0</v>
      </c>
      <c r="I72" s="85">
        <v>0</v>
      </c>
      <c r="J72" s="86">
        <f>Pets[[#This Row],[Costo proyectado]]-Pets[[#This Row],[Costo real]]</f>
        <v>0</v>
      </c>
    </row>
    <row r="73" spans="2:10" ht="30" customHeight="1" x14ac:dyDescent="0.35">
      <c r="B73" s="11" t="s">
        <v>46</v>
      </c>
      <c r="C73" s="85">
        <v>0</v>
      </c>
      <c r="D73" s="85">
        <v>0</v>
      </c>
      <c r="E73" s="86">
        <f>Legal[[#This Row],[Costo proyectado]]-Legal[[#This Row],[Costo real]]</f>
        <v>0</v>
      </c>
      <c r="F73" s="1"/>
      <c r="G73" s="11" t="s">
        <v>91</v>
      </c>
      <c r="H73" s="85">
        <v>0</v>
      </c>
      <c r="I73" s="85">
        <v>0</v>
      </c>
      <c r="J73" s="86">
        <f>Pets[[#This Row],[Costo proyectado]]-Pets[[#This Row],[Costo real]]</f>
        <v>0</v>
      </c>
    </row>
    <row r="74" spans="2:10" ht="30" customHeight="1" x14ac:dyDescent="0.35">
      <c r="B74" s="49" t="s">
        <v>15</v>
      </c>
      <c r="C74" s="107">
        <f>SUBTOTAL(109,Legal[Costo proyectado])</f>
        <v>0</v>
      </c>
      <c r="D74" s="107">
        <f>SUBTOTAL(109,Legal[Costo real])</f>
        <v>0</v>
      </c>
      <c r="E74" s="109">
        <f>SUBTOTAL(109,Legal[Diferencia])</f>
        <v>0</v>
      </c>
      <c r="F74" s="1"/>
      <c r="G74" s="11" t="s">
        <v>46</v>
      </c>
      <c r="H74" s="85">
        <v>0</v>
      </c>
      <c r="I74" s="85">
        <v>0</v>
      </c>
      <c r="J74" s="86">
        <f>Pets[[#This Row],[Costo proyectado]]-Pets[[#This Row],[Costo real]]</f>
        <v>0</v>
      </c>
    </row>
    <row r="75" spans="2:10" ht="30" customHeight="1" x14ac:dyDescent="0.35">
      <c r="B75" s="23"/>
      <c r="C75" s="21"/>
      <c r="D75" s="21"/>
      <c r="E75" s="21"/>
      <c r="F75" s="1"/>
      <c r="G75" s="49" t="s">
        <v>15</v>
      </c>
      <c r="H75" s="95">
        <f>SUBTOTAL(109,Pets[Costo proyectado])</f>
        <v>0</v>
      </c>
      <c r="I75" s="95">
        <f>SUBTOTAL(109,Pets[Costo real])</f>
        <v>0</v>
      </c>
      <c r="J75" s="96">
        <f>SUBTOTAL(109,Pets[Diferencia])</f>
        <v>0</v>
      </c>
    </row>
    <row r="76" spans="2:10" ht="38" customHeight="1" x14ac:dyDescent="0.35">
      <c r="B76" s="23"/>
      <c r="C76" s="21"/>
      <c r="D76" s="21"/>
      <c r="E76" s="21"/>
      <c r="F76" s="37"/>
      <c r="G76" s="26"/>
      <c r="H76" s="27"/>
      <c r="I76" s="27"/>
      <c r="J76" s="27"/>
    </row>
    <row r="77" spans="2:10" s="61" customFormat="1" ht="30" customHeight="1" x14ac:dyDescent="0.35">
      <c r="B77" s="52" t="s">
        <v>92</v>
      </c>
      <c r="C77" s="52"/>
      <c r="D77" s="52"/>
      <c r="E77" s="52"/>
      <c r="F77" s="63"/>
      <c r="G77" s="52" t="s">
        <v>93</v>
      </c>
      <c r="H77" s="62"/>
      <c r="I77" s="62"/>
      <c r="J77" s="62"/>
    </row>
    <row r="78" spans="2:10" ht="48" customHeight="1" x14ac:dyDescent="0.35">
      <c r="B78" s="34" t="s">
        <v>16</v>
      </c>
      <c r="C78" s="67" t="s">
        <v>36</v>
      </c>
      <c r="D78" s="67" t="s">
        <v>37</v>
      </c>
      <c r="E78" s="67" t="s">
        <v>35</v>
      </c>
      <c r="F78" s="1"/>
      <c r="G78" s="38" t="s">
        <v>13</v>
      </c>
      <c r="H78" s="67" t="s">
        <v>36</v>
      </c>
      <c r="I78" s="67" t="s">
        <v>37</v>
      </c>
      <c r="J78" s="67" t="s">
        <v>35</v>
      </c>
    </row>
    <row r="79" spans="2:10" ht="30" customHeight="1" x14ac:dyDescent="0.35">
      <c r="B79" s="11" t="s">
        <v>94</v>
      </c>
      <c r="C79" s="85">
        <v>0</v>
      </c>
      <c r="D79" s="85">
        <v>0</v>
      </c>
      <c r="E79" s="86">
        <f>Savings[[#This Row],[Costo proyectado]]-Savings[[#This Row],[Costo real]]</f>
        <v>0</v>
      </c>
      <c r="F79" s="1"/>
      <c r="G79" s="11" t="s">
        <v>97</v>
      </c>
      <c r="H79" s="85">
        <v>0</v>
      </c>
      <c r="I79" s="85">
        <v>0</v>
      </c>
      <c r="J79" s="86">
        <f>Gifts[[#This Row],[Costo proyectado]]-Gifts[[#This Row],[Costo real]]</f>
        <v>0</v>
      </c>
    </row>
    <row r="80" spans="2:10" ht="30" customHeight="1" x14ac:dyDescent="0.35">
      <c r="B80" s="11" t="s">
        <v>95</v>
      </c>
      <c r="C80" s="85">
        <v>0</v>
      </c>
      <c r="D80" s="85">
        <v>0</v>
      </c>
      <c r="E80" s="86">
        <f>Savings[[#This Row],[Costo proyectado]]-Savings[[#This Row],[Costo real]]</f>
        <v>0</v>
      </c>
      <c r="F80" s="1"/>
      <c r="G80" s="11" t="s">
        <v>99</v>
      </c>
      <c r="H80" s="85">
        <v>0</v>
      </c>
      <c r="I80" s="85">
        <v>0</v>
      </c>
      <c r="J80" s="86">
        <f>Gifts[[#This Row],[Costo proyectado]]-Gifts[[#This Row],[Costo real]]</f>
        <v>0</v>
      </c>
    </row>
    <row r="81" spans="2:10" ht="30" customHeight="1" x14ac:dyDescent="0.35">
      <c r="B81" s="11" t="s">
        <v>96</v>
      </c>
      <c r="C81" s="85">
        <v>0</v>
      </c>
      <c r="D81" s="85">
        <v>0</v>
      </c>
      <c r="E81" s="86">
        <f>Savings[[#This Row],[Costo proyectado]]-Savings[[#This Row],[Costo real]]</f>
        <v>0</v>
      </c>
      <c r="F81" s="1"/>
      <c r="G81" s="11" t="s">
        <v>98</v>
      </c>
      <c r="H81" s="85">
        <v>0</v>
      </c>
      <c r="I81" s="85">
        <v>0</v>
      </c>
      <c r="J81" s="86">
        <f>Gifts[[#This Row],[Costo proyectado]]-Gifts[[#This Row],[Costo real]]</f>
        <v>0</v>
      </c>
    </row>
    <row r="82" spans="2:10" ht="30" customHeight="1" x14ac:dyDescent="0.35">
      <c r="B82" s="11" t="s">
        <v>46</v>
      </c>
      <c r="C82" s="85">
        <v>0</v>
      </c>
      <c r="D82" s="85">
        <v>0</v>
      </c>
      <c r="E82" s="86">
        <f>Savings[[#This Row],[Costo proyectado]]-Savings[[#This Row],[Costo real]]</f>
        <v>0</v>
      </c>
      <c r="G82" s="49" t="s">
        <v>15</v>
      </c>
      <c r="H82" s="107">
        <f>SUBTOTAL(109,Gifts[Costo proyectado])</f>
        <v>0</v>
      </c>
      <c r="I82" s="107">
        <f>SUBTOTAL(109,Gifts[Costo real])</f>
        <v>0</v>
      </c>
      <c r="J82" s="109">
        <f>SUBTOTAL(109,Gifts[Diferencia])</f>
        <v>0</v>
      </c>
    </row>
    <row r="83" spans="2:10" ht="30" customHeight="1" x14ac:dyDescent="0.35">
      <c r="B83" s="49" t="s">
        <v>15</v>
      </c>
      <c r="C83" s="107">
        <f>SUBTOTAL(109,Savings[Costo proyectado])</f>
        <v>0</v>
      </c>
      <c r="D83" s="107">
        <f>SUBTOTAL(109,Savings[Costo real])</f>
        <v>0</v>
      </c>
      <c r="E83" s="109">
        <f>SUBTOTAL(109,Savings[Diferencia])</f>
        <v>0</v>
      </c>
    </row>
  </sheetData>
  <sortState xmlns:xlrd2="http://schemas.microsoft.com/office/spreadsheetml/2017/richdata2" ref="G35:K35">
    <sortCondition ref="G35"/>
  </sortState>
  <mergeCells count="9">
    <mergeCell ref="F1:H1"/>
    <mergeCell ref="B2:H2"/>
    <mergeCell ref="B3:H3"/>
    <mergeCell ref="G24:J24"/>
    <mergeCell ref="G55:J55"/>
    <mergeCell ref="G5:H5"/>
    <mergeCell ref="G11:H11"/>
    <mergeCell ref="G17:H17"/>
    <mergeCell ref="B4:H4"/>
  </mergeCells>
  <phoneticPr fontId="1" type="noConversion"/>
  <conditionalFormatting sqref="B4 I4:J5 F5:G5 B6 F6:J6 B7:J7 B8:F8 G8:J10 F9:F81 B22:E23 G11 I11:J11 G16:G17 I16:J17 G20:J23 B34:E35 G32:J35 B42:E46 G45:J46 B52:E54 G53:J54 B66:E67 G64:J67 B74:E76 G75:J76 G82:J82 B83:E83 G12:J15 H18:J19 B9:B10 C11:E21 B24:B25 G24:G25 B36:B37 G36:G37 B47:B48 G47:G48 B55:B56 G55:G56 B68:B69 G68:G69 B77:B78 G77:G78 C26:E33 H26:J31 C38:E41 H38:J44 C49:E51 H49:J52 C57:E65 H57:J63 C70:E73 H70:J74 C79:E82 H79:J81">
    <cfRule type="cellIs" dxfId="94" priority="30" operator="lessThan">
      <formula>0</formula>
    </cfRule>
  </conditionalFormatting>
  <conditionalFormatting sqref="C6:E6">
    <cfRule type="cellIs" dxfId="93" priority="29" operator="lessThan">
      <formula>0</formula>
    </cfRule>
  </conditionalFormatting>
  <conditionalFormatting sqref="J70:J74 J57:J63 E79:E82 E70:E73 E49:E51 E38:E41 J26:J31 J79:J81 E11:E21 E57:E65 E26:E33 J38:J44 J49:J52 H20:H23">
    <cfRule type="iconSet" priority="32">
      <iconSet iconSet="3Arrows">
        <cfvo type="percentile" val="0"/>
        <cfvo type="num" val="-50"/>
        <cfvo type="num" val="50"/>
      </iconSet>
    </cfRule>
  </conditionalFormatting>
  <conditionalFormatting sqref="B5:E5">
    <cfRule type="cellIs" dxfId="92" priority="28" operator="lessThan">
      <formula>0</formula>
    </cfRule>
  </conditionalFormatting>
  <conditionalFormatting sqref="G18:G19">
    <cfRule type="cellIs" dxfId="91" priority="27" operator="lessThan">
      <formula>0</formula>
    </cfRule>
  </conditionalFormatting>
  <conditionalFormatting sqref="C10:E10">
    <cfRule type="cellIs" dxfId="90" priority="26" operator="lessThan">
      <formula>0</formula>
    </cfRule>
  </conditionalFormatting>
  <conditionalFormatting sqref="B11:B21">
    <cfRule type="cellIs" dxfId="89" priority="25" operator="lessThan">
      <formula>0</formula>
    </cfRule>
  </conditionalFormatting>
  <conditionalFormatting sqref="C25:E25">
    <cfRule type="cellIs" dxfId="83" priority="24" operator="lessThan">
      <formula>0</formula>
    </cfRule>
  </conditionalFormatting>
  <conditionalFormatting sqref="H25:J25">
    <cfRule type="cellIs" dxfId="82" priority="23" operator="lessThan">
      <formula>0</formula>
    </cfRule>
  </conditionalFormatting>
  <conditionalFormatting sqref="C37:E37">
    <cfRule type="cellIs" dxfId="81" priority="22" operator="lessThan">
      <formula>0</formula>
    </cfRule>
  </conditionalFormatting>
  <conditionalFormatting sqref="H37:J37">
    <cfRule type="cellIs" dxfId="80" priority="21" operator="lessThan">
      <formula>0</formula>
    </cfRule>
  </conditionalFormatting>
  <conditionalFormatting sqref="C48:E48">
    <cfRule type="cellIs" dxfId="79" priority="20" operator="lessThan">
      <formula>0</formula>
    </cfRule>
  </conditionalFormatting>
  <conditionalFormatting sqref="H48:J48">
    <cfRule type="cellIs" dxfId="78" priority="19" operator="lessThan">
      <formula>0</formula>
    </cfRule>
  </conditionalFormatting>
  <conditionalFormatting sqref="C56:E56">
    <cfRule type="cellIs" dxfId="77" priority="18" operator="lessThan">
      <formula>0</formula>
    </cfRule>
  </conditionalFormatting>
  <conditionalFormatting sqref="H56:J56">
    <cfRule type="cellIs" dxfId="76" priority="17" operator="lessThan">
      <formula>0</formula>
    </cfRule>
  </conditionalFormatting>
  <conditionalFormatting sqref="C69:E69">
    <cfRule type="cellIs" dxfId="75" priority="16" operator="lessThan">
      <formula>0</formula>
    </cfRule>
  </conditionalFormatting>
  <conditionalFormatting sqref="H69:J69">
    <cfRule type="cellIs" dxfId="74" priority="15" operator="lessThan">
      <formula>0</formula>
    </cfRule>
  </conditionalFormatting>
  <conditionalFormatting sqref="C78:E78">
    <cfRule type="cellIs" dxfId="73" priority="14" operator="lessThan">
      <formula>0</formula>
    </cfRule>
  </conditionalFormatting>
  <conditionalFormatting sqref="H78:J78">
    <cfRule type="cellIs" dxfId="72" priority="13" operator="lessThan">
      <formula>0</formula>
    </cfRule>
  </conditionalFormatting>
  <conditionalFormatting sqref="B26:B33">
    <cfRule type="cellIs" dxfId="71" priority="12" operator="lessThan">
      <formula>0</formula>
    </cfRule>
  </conditionalFormatting>
  <conditionalFormatting sqref="G26:G31">
    <cfRule type="cellIs" dxfId="65" priority="11" operator="lessThan">
      <formula>0</formula>
    </cfRule>
  </conditionalFormatting>
  <conditionalFormatting sqref="B38:B41">
    <cfRule type="cellIs" dxfId="59" priority="10" operator="lessThan">
      <formula>0</formula>
    </cfRule>
  </conditionalFormatting>
  <conditionalFormatting sqref="G38:G44">
    <cfRule type="cellIs" dxfId="53" priority="9" operator="lessThan">
      <formula>0</formula>
    </cfRule>
  </conditionalFormatting>
  <conditionalFormatting sqref="B49:B51">
    <cfRule type="cellIs" dxfId="47" priority="8" operator="lessThan">
      <formula>0</formula>
    </cfRule>
  </conditionalFormatting>
  <conditionalFormatting sqref="G49:G52">
    <cfRule type="cellIs" dxfId="41" priority="7" operator="lessThan">
      <formula>0</formula>
    </cfRule>
  </conditionalFormatting>
  <conditionalFormatting sqref="B57:B65">
    <cfRule type="cellIs" dxfId="35" priority="6" operator="lessThan">
      <formula>0</formula>
    </cfRule>
  </conditionalFormatting>
  <conditionalFormatting sqref="G57:G63">
    <cfRule type="cellIs" dxfId="29" priority="5" operator="lessThan">
      <formula>0</formula>
    </cfRule>
  </conditionalFormatting>
  <conditionalFormatting sqref="B70:B73">
    <cfRule type="cellIs" dxfId="23" priority="4" operator="lessThan">
      <formula>0</formula>
    </cfRule>
  </conditionalFormatting>
  <conditionalFormatting sqref="G70:G74">
    <cfRule type="cellIs" dxfId="17" priority="3" operator="lessThan">
      <formula>0</formula>
    </cfRule>
  </conditionalFormatting>
  <conditionalFormatting sqref="B79:B82">
    <cfRule type="cellIs" dxfId="11" priority="2" operator="lessThan">
      <formula>0</formula>
    </cfRule>
  </conditionalFormatting>
  <conditionalFormatting sqref="G79:G81">
    <cfRule type="cellIs" dxfId="5" priority="1" operator="lessThan">
      <formula>0</formula>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4"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4" xr:uid="{00000000-0002-0000-0000-000001000000}"/>
    <dataValidation allowBlank="1" showInputMessage="1" showErrorMessage="1" prompt="Total Projected Cost is auto calculated in cell below" sqref="C5" xr:uid="{FB120290-2F12-49CB-A0A2-2CF5CF426803}"/>
    <dataValidation allowBlank="1" showInputMessage="1" showErrorMessage="1" prompt="Total Actual Cost is auto calculated in cell below" sqref="D5" xr:uid="{A55259C2-D189-4E2A-814C-7A07BCCBEBD6}"/>
    <dataValidation allowBlank="1" showInputMessage="1" showErrorMessage="1" prompt="Total Difference is auto calculated in cell below" sqref="E5" xr:uid="{64F00370-3575-40DF-8E61-2BE0C696D844}"/>
    <dataValidation allowBlank="1" showInputMessage="1" showErrorMessage="1" prompt="Enter details in Housing table below, in Transportation table starting in cell B19, and in Projected Monthly Income table starting in cell G2" sqref="B9" xr:uid="{00000000-0002-0000-0000-000005000000}"/>
    <dataValidation allowBlank="1" showInputMessage="1" showErrorMessage="1" prompt="Enter Projected Monthly Income Source in this column under this heading" sqref="G5" xr:uid="{00000000-0002-0000-0000-000006000000}"/>
    <dataValidation allowBlank="1" showInputMessage="1" showErrorMessage="1" prompt="Enter details in Actual Monthly Income table below" sqref="G10" xr:uid="{00000000-0002-0000-0000-000008000000}"/>
    <dataValidation allowBlank="1" showInputMessage="1" showErrorMessage="1" prompt="Enter Actual Monthly Income Source in this column under this heading" sqref="G11" xr:uid="{00000000-0002-0000-0000-000009000000}"/>
    <dataValidation allowBlank="1" showInputMessage="1" showErrorMessage="1" prompt="Balance table below is auto updated" sqref="G16" xr:uid="{00000000-0002-0000-0000-00000A000000}"/>
    <dataValidation allowBlank="1" showInputMessage="1" showErrorMessage="1" prompt="Balance is in this column under this heading" sqref="G17"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10 B25 G69 G37 B37 B48 G48 G56 B56 B69 B78 G78 G25" xr:uid="{00000000-0002-0000-0000-00000D000000}"/>
    <dataValidation allowBlank="1" showInputMessage="1" showErrorMessage="1" prompt="Enter Projected Cost in this column under this heading" sqref="C25 C10 H25 H37 H48 H56 H69 C78 C37 C48 C56 C69 H78" xr:uid="{00000000-0002-0000-0000-00000E000000}"/>
    <dataValidation allowBlank="1" showInputMessage="1" showErrorMessage="1" prompt="Enter Actual Cost in this column under this heading" sqref="D25 D10 I25 I37 I48 I56 I69 D78 D37 D48 D56 D69 I78" xr:uid="{00000000-0002-0000-0000-00000F000000}"/>
    <dataValidation allowBlank="1" showInputMessage="1" showErrorMessage="1" prompt="Enter details in Transportation table below and in Insurance table starting in cell B30" sqref="B24" xr:uid="{00000000-0002-0000-0000-000010000000}"/>
    <dataValidation allowBlank="1" showInputMessage="1" showErrorMessage="1" prompt="Enter details in Insurance table below and in Food table starting in cell B37" sqref="B36" xr:uid="{00000000-0002-0000-0000-000011000000}"/>
    <dataValidation allowBlank="1" showInputMessage="1" showErrorMessage="1" prompt="Enter details in Food table below and in Children table starting in cell B43" sqref="B47" xr:uid="{00000000-0002-0000-0000-000012000000}"/>
    <dataValidation allowBlank="1" showInputMessage="1" showErrorMessage="1" prompt="Enter details in Children table below and in Legal table starting in cell B55" sqref="B55" xr:uid="{00000000-0002-0000-0000-000013000000}"/>
    <dataValidation allowBlank="1" showInputMessage="1" showErrorMessage="1" prompt="Enter details in Legal table below and in Savings table starting in cell B62" sqref="B68" xr:uid="{00000000-0002-0000-0000-000014000000}"/>
    <dataValidation allowBlank="1" showInputMessage="1" showErrorMessage="1" prompt="Enter details in Savings table below and in Loans table starting in cell G19" sqref="B77" xr:uid="{00000000-0002-0000-0000-000015000000}"/>
    <dataValidation allowBlank="1" showInputMessage="1" showErrorMessage="1" prompt="Enter details in Loans table below and in Entertainment table starting in cell G28" sqref="G24" xr:uid="{00000000-0002-0000-0000-000016000000}"/>
    <dataValidation allowBlank="1" showInputMessage="1" showErrorMessage="1" prompt="Enter details in Entertainment table below and in Taxes table starting in cell G38" sqref="G36" xr:uid="{00000000-0002-0000-0000-000017000000}"/>
    <dataValidation allowBlank="1" showInputMessage="1" showErrorMessage="1" prompt="Enter details in Taxes table below and in Personal Care table starting in cell G45" sqref="G47" xr:uid="{00000000-0002-0000-0000-000018000000}"/>
    <dataValidation allowBlank="1" showInputMessage="1" showErrorMessage="1" prompt="Enter details in Personal Care table below and in Pets table starting in cell G55" sqref="G55" xr:uid="{00000000-0002-0000-0000-000019000000}"/>
    <dataValidation allowBlank="1" showInputMessage="1" showErrorMessage="1" prompt="Enter details in Pets table below and in Gifts table starting in cell G63" sqref="G68" xr:uid="{00000000-0002-0000-0000-00001A000000}"/>
    <dataValidation allowBlank="1" showInputMessage="1" showErrorMessage="1" prompt="Enter details in Gifts table below" sqref="G77" xr:uid="{00000000-0002-0000-0000-00001B000000}"/>
    <dataValidation allowBlank="1" showInputMessage="1" showErrorMessage="1" prompt="Total Projected, Actual, and Difference is auto calculated in this table" sqref="B5" xr:uid="{453FDAF7-6229-4358-BB75-F9112E79D61A}"/>
    <dataValidation allowBlank="1" showInputMessage="1" showErrorMessage="1" prompt="Difference is auto calculated in this column under this heading" sqref="E25 E10 J25 E37 E78 J37 J48 E48 E56 J56 J69 E69 J78" xr:uid="{00000000-0002-0000-0000-00001D000000}"/>
  </dataValidations>
  <printOptions horizontalCentered="1"/>
  <pageMargins left="0.25" right="0.25" top="0.5" bottom="0.5" header="0.5" footer="0.5"/>
  <pageSetup scale="60" orientation="portrait" r:id="rId1"/>
  <headerFooter differentFirst="1" alignWithMargins="0">
    <oddFooter>Page &amp;P of &amp;N</oddFooter>
  </headerFooter>
  <ignoredErrors>
    <ignoredError sqref="E33 E38:E41 E49:E51 E57:E65 E70:E73 E79:E82 J79:J81 J70:J74 J57:J63 J52 J38:J44 J26:J31 J49:J51 E26:E32"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E3B23091-ED09-456D-AC18-DEB74D787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B0A2D-38CC-4CB4-AA2C-27E857592178}">
  <ds:schemaRefs>
    <ds:schemaRef ds:uri="http://schemas.microsoft.com/sharepoint/v3/contenttype/forms"/>
  </ds:schemaRefs>
</ds:datastoreItem>
</file>

<file path=customXml/itemProps3.xml><?xml version="1.0" encoding="utf-8"?>
<ds:datastoreItem xmlns:ds="http://schemas.openxmlformats.org/officeDocument/2006/customXml" ds:itemID="{01E2D395-9A8B-42E6-A959-54E564957B09}">
  <ds:schemaRefs>
    <ds:schemaRef ds:uri="http://schemas.microsoft.com/sharepoint/v3"/>
    <ds:schemaRef ds:uri="16c05727-aa75-4e4a-9b5f-8a80a1165891"/>
    <ds:schemaRef ds:uri="http://schemas.microsoft.com/office/2006/documentManagement/types"/>
    <ds:schemaRef ds:uri="http://purl.org/dc/dcmitype/"/>
    <ds:schemaRef ds:uri="http://schemas.microsoft.com/office/infopath/2007/PartnerControls"/>
    <ds:schemaRef ds:uri="http://www.w3.org/XML/1998/namespace"/>
    <ds:schemaRef ds:uri="230e9df3-be65-4c73-a93b-d1236ebd677e"/>
    <ds:schemaRef ds:uri="71af3243-3dd4-4a8d-8c0d-dd76da1f02a5"/>
    <ds:schemaRef ds:uri="http://purl.org/dc/term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TM16400193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Presupuesto familiar mensual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SCHOOL</dc:title>
  <dc:creator/>
  <cp:lastModifiedBy/>
  <dcterms:created xsi:type="dcterms:W3CDTF">2022-11-06T06:13:53Z</dcterms:created>
  <dcterms:modified xsi:type="dcterms:W3CDTF">2024-05-29T18:50:35Z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